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kouhou006\Downloads\"/>
    </mc:Choice>
  </mc:AlternateContent>
  <xr:revisionPtr revIDLastSave="0" documentId="13_ncr:1_{1D7633BD-FE99-4E0F-9170-E0C8E2F920DE}" xr6:coauthVersionLast="47" xr6:coauthVersionMax="47" xr10:uidLastSave="{00000000-0000-0000-0000-000000000000}"/>
  <bookViews>
    <workbookView xWindow="-120" yWindow="-120" windowWidth="29040" windowHeight="15720" tabRatio="794" activeTab="1" xr2:uid="{95F9A75B-840C-499D-AFEE-EE2A5AE0DF6B}"/>
  </bookViews>
  <sheets>
    <sheet name="※記載に関する注意" sheetId="21" r:id="rId1"/>
    <sheet name="00.表紙" sheetId="13" r:id="rId2"/>
    <sheet name="01.学位論文" sheetId="3" r:id="rId3"/>
    <sheet name="02.原著論文" sheetId="17" r:id="rId4"/>
    <sheet name="03.総説解説" sheetId="22" r:id="rId5"/>
    <sheet name="04.Proc." sheetId="14" r:id="rId6"/>
    <sheet name="05.著書" sheetId="24" r:id="rId7"/>
    <sheet name="06.特許" sheetId="25" r:id="rId8"/>
    <sheet name="07.作品" sheetId="28" r:id="rId9"/>
    <sheet name="08.学術特記" sheetId="29" r:id="rId10"/>
    <sheet name="09.研究資金" sheetId="32" r:id="rId11"/>
    <sheet name="10.学生指導" sheetId="34" r:id="rId12"/>
    <sheet name="11.学生発表" sheetId="38" r:id="rId13"/>
    <sheet name="12.授業" sheetId="36" r:id="rId14"/>
    <sheet name="13.教育特記" sheetId="40" r:id="rId15"/>
    <sheet name="14.社会国際" sheetId="41" r:id="rId16"/>
    <sheet name="15.所見を求め得る研究者" sheetId="31" r:id="rId1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4" i="36" l="1"/>
  <c r="A13" i="36"/>
  <c r="A12" i="36"/>
  <c r="A11" i="36"/>
  <c r="A10" i="36"/>
  <c r="A9" i="36"/>
  <c r="A8" i="36"/>
  <c r="A7" i="36"/>
  <c r="A6" i="36"/>
  <c r="A13" i="41"/>
  <c r="A12" i="41"/>
  <c r="A11" i="41"/>
  <c r="A10" i="41"/>
  <c r="A9" i="41"/>
  <c r="A8" i="41"/>
  <c r="A7" i="41"/>
  <c r="A6" i="41"/>
  <c r="A5" i="41"/>
  <c r="A13" i="40"/>
  <c r="A12" i="40"/>
  <c r="A11" i="40"/>
  <c r="A10" i="40"/>
  <c r="A9" i="40"/>
  <c r="A8" i="40"/>
  <c r="A7" i="40"/>
  <c r="A6" i="40"/>
  <c r="A5" i="40"/>
  <c r="A13" i="38"/>
  <c r="A12" i="38"/>
  <c r="A11" i="38"/>
  <c r="A10" i="38"/>
  <c r="A9" i="38"/>
  <c r="A8" i="38"/>
  <c r="A7" i="38"/>
  <c r="A6" i="38"/>
  <c r="A5" i="38"/>
  <c r="A11" i="34"/>
  <c r="A9" i="34" s="1"/>
  <c r="A7" i="34" s="1"/>
  <c r="A5" i="34" s="1"/>
  <c r="A3" i="34" s="1"/>
  <c r="A14" i="32"/>
  <c r="A13" i="32"/>
  <c r="A12" i="32"/>
  <c r="A11" i="32"/>
  <c r="A10" i="32"/>
  <c r="A9" i="32"/>
  <c r="A8" i="32"/>
  <c r="A7" i="32"/>
  <c r="A6" i="32"/>
  <c r="A13" i="29"/>
  <c r="A12" i="29"/>
  <c r="A11" i="29"/>
  <c r="A10" i="29"/>
  <c r="A9" i="29"/>
  <c r="A8" i="29"/>
  <c r="A7" i="29"/>
  <c r="A6" i="29"/>
  <c r="A5" i="29"/>
  <c r="A13" i="28"/>
  <c r="A12" i="28"/>
  <c r="A11" i="28"/>
  <c r="A10" i="28"/>
  <c r="A9" i="28"/>
  <c r="A8" i="28"/>
  <c r="A7" i="28"/>
  <c r="A6" i="28"/>
  <c r="A5" i="28"/>
  <c r="A14" i="25"/>
  <c r="A13" i="25"/>
  <c r="A12" i="25"/>
  <c r="A11" i="25"/>
  <c r="A10" i="25"/>
  <c r="A9" i="25"/>
  <c r="A8" i="25"/>
  <c r="A7" i="25"/>
  <c r="A6" i="25"/>
  <c r="A14" i="24"/>
  <c r="A13" i="24"/>
  <c r="A12" i="24"/>
  <c r="A11" i="24"/>
  <c r="A10" i="24"/>
  <c r="A9" i="24"/>
  <c r="A8" i="24"/>
  <c r="A7" i="24"/>
  <c r="A6" i="24"/>
  <c r="A13" i="14"/>
  <c r="A12" i="14"/>
  <c r="A11" i="14"/>
  <c r="A10" i="14"/>
  <c r="A9" i="14"/>
  <c r="A8" i="14"/>
  <c r="A7" i="14"/>
  <c r="A6" i="14"/>
  <c r="A5" i="14"/>
  <c r="A15" i="22"/>
  <c r="A14" i="22"/>
  <c r="A13" i="22"/>
  <c r="A12" i="22"/>
  <c r="A11" i="22"/>
  <c r="A10" i="22"/>
  <c r="A9" i="22"/>
  <c r="A8" i="22"/>
  <c r="A7" i="22"/>
  <c r="A15" i="17"/>
  <c r="A14" i="17"/>
  <c r="A13" i="17"/>
  <c r="A12" i="17"/>
  <c r="A11" i="17"/>
  <c r="A10" i="17"/>
  <c r="A9" i="17"/>
  <c r="A8" i="17"/>
  <c r="A7" i="17"/>
  <c r="M18" i="13"/>
  <c r="L18" i="13"/>
  <c r="M11" i="13"/>
  <c r="L11" i="13"/>
  <c r="B8" i="13"/>
  <c r="L48" i="13"/>
  <c r="L47" i="13"/>
  <c r="A5" i="36"/>
  <c r="L45" i="13"/>
  <c r="L44" i="13"/>
  <c r="L37" i="13"/>
  <c r="L36" i="13"/>
  <c r="L34" i="13"/>
  <c r="L33" i="13"/>
  <c r="L32" i="13"/>
  <c r="L31" i="13"/>
  <c r="L42" i="13"/>
  <c r="L41" i="13"/>
  <c r="L40" i="13"/>
  <c r="L39" i="13"/>
  <c r="L29" i="13"/>
  <c r="L28" i="13"/>
  <c r="L27" i="13"/>
  <c r="L26" i="13"/>
  <c r="M23" i="13"/>
  <c r="L23" i="13"/>
  <c r="M14" i="13"/>
  <c r="L14" i="13"/>
  <c r="M12" i="13"/>
  <c r="L12" i="13"/>
  <c r="M10" i="13"/>
  <c r="L10" i="13"/>
  <c r="M9" i="13"/>
  <c r="L9" i="13"/>
  <c r="A5" i="25"/>
  <c r="A5" i="32"/>
  <c r="A4" i="14"/>
  <c r="A4" i="28"/>
  <c r="A4" i="29"/>
  <c r="A4" i="38"/>
  <c r="A4" i="40"/>
  <c r="A4" i="41"/>
  <c r="A5" i="24"/>
  <c r="M21" i="13"/>
  <c r="L21" i="13"/>
  <c r="M19" i="13"/>
  <c r="L19" i="13"/>
  <c r="M17" i="13"/>
  <c r="L17" i="13"/>
  <c r="M16" i="13"/>
  <c r="L16" i="13"/>
  <c r="A6" i="22"/>
  <c r="A6" i="17"/>
  <c r="K18" i="13" l="1"/>
  <c r="J18" i="13"/>
  <c r="J11" i="13"/>
  <c r="K11" i="13"/>
  <c r="L20" i="13"/>
  <c r="M20" i="13"/>
  <c r="M13" i="13"/>
  <c r="L13" i="13"/>
  <c r="J47" i="13"/>
  <c r="J32" i="13"/>
  <c r="J23" i="13"/>
  <c r="K17" i="13"/>
  <c r="J12" i="13"/>
  <c r="J48" i="13"/>
  <c r="J34" i="13"/>
  <c r="J31" i="13"/>
  <c r="J27" i="13"/>
  <c r="K19" i="13"/>
  <c r="J16" i="13"/>
  <c r="K14" i="13"/>
  <c r="J9" i="13"/>
  <c r="J45" i="13"/>
  <c r="K16" i="13"/>
  <c r="K12" i="13"/>
  <c r="J44" i="13"/>
  <c r="J36" i="13"/>
  <c r="J33" i="13"/>
  <c r="J28" i="13"/>
  <c r="K21" i="13"/>
  <c r="J21" i="13"/>
  <c r="J17" i="13"/>
  <c r="K9" i="13"/>
  <c r="J42" i="13"/>
  <c r="J41" i="13"/>
  <c r="J29" i="13"/>
  <c r="J10" i="13"/>
  <c r="J40" i="13"/>
  <c r="J26" i="13"/>
  <c r="J19" i="13"/>
  <c r="K10" i="13"/>
  <c r="J39" i="13"/>
  <c r="J37" i="13"/>
  <c r="K23" i="13"/>
  <c r="J14" i="13"/>
  <c r="K20" i="13" l="1"/>
  <c r="J20" i="13"/>
  <c r="K13" i="13"/>
  <c r="J13" i="13"/>
</calcChain>
</file>

<file path=xl/sharedStrings.xml><?xml version="1.0" encoding="utf-8"?>
<sst xmlns="http://schemas.openxmlformats.org/spreadsheetml/2006/main" count="402" uniqueCount="258">
  <si>
    <t>業績調書の記載方法</t>
    <rPh sb="0" eb="4">
      <t>ギョウセキチョウショ</t>
    </rPh>
    <rPh sb="5" eb="7">
      <t>キサイ</t>
    </rPh>
    <rPh sb="7" eb="9">
      <t>ホウホウ</t>
    </rPh>
    <phoneticPr fontId="1"/>
  </si>
  <si>
    <t>本資料には、00～15までの16枚のシートがあります。</t>
    <rPh sb="0" eb="1">
      <t>ホン</t>
    </rPh>
    <rPh sb="1" eb="3">
      <t>シリョウ</t>
    </rPh>
    <rPh sb="16" eb="17">
      <t>マイ</t>
    </rPh>
    <phoneticPr fontId="1"/>
  </si>
  <si>
    <t>各シートごとに記載していただく内容が異なりますので、下記の指示にしたがってください。</t>
    <rPh sb="26" eb="28">
      <t>カキ</t>
    </rPh>
    <rPh sb="29" eb="31">
      <t>シジ</t>
    </rPh>
    <phoneticPr fontId="1"/>
  </si>
  <si>
    <t>全体的な注意事項</t>
    <rPh sb="0" eb="3">
      <t>ゼンタイテキ</t>
    </rPh>
    <rPh sb="4" eb="8">
      <t>チュウイジコウ</t>
    </rPh>
    <phoneticPr fontId="1"/>
  </si>
  <si>
    <t>・セルの大きさや配置を変更しないでください（印刷・PDF化する際に適切になるよう調整しています）。</t>
    <rPh sb="4" eb="5">
      <t>オオ</t>
    </rPh>
    <rPh sb="8" eb="10">
      <t>ハイチ</t>
    </rPh>
    <rPh sb="11" eb="13">
      <t>ヘンコウ</t>
    </rPh>
    <rPh sb="22" eb="24">
      <t>インサツ</t>
    </rPh>
    <rPh sb="28" eb="29">
      <t>カ</t>
    </rPh>
    <rPh sb="31" eb="32">
      <t>サイ</t>
    </rPh>
    <rPh sb="33" eb="35">
      <t>テキセツ</t>
    </rPh>
    <rPh sb="40" eb="42">
      <t>チョウセイ</t>
    </rPh>
    <phoneticPr fontId="1"/>
  </si>
  <si>
    <t>・業績は、各項目ごとに、逆年代順（新しいものほど上位）に並べてください。</t>
    <rPh sb="1" eb="3">
      <t>ギョウセキ</t>
    </rPh>
    <rPh sb="5" eb="6">
      <t>カク</t>
    </rPh>
    <rPh sb="6" eb="8">
      <t>コウモク</t>
    </rPh>
    <rPh sb="12" eb="16">
      <t>ギャクネンダイジュン</t>
    </rPh>
    <rPh sb="17" eb="18">
      <t>アタラ</t>
    </rPh>
    <rPh sb="24" eb="26">
      <t>ジョウイ</t>
    </rPh>
    <rPh sb="28" eb="29">
      <t>ナラ</t>
    </rPh>
    <phoneticPr fontId="1"/>
  </si>
  <si>
    <t>・記載欄が不足する場合は、記入欄のある行をコピー＆ペーストして追加してください。</t>
    <rPh sb="1" eb="4">
      <t>キサイラン</t>
    </rPh>
    <rPh sb="5" eb="7">
      <t>フソク</t>
    </rPh>
    <rPh sb="9" eb="11">
      <t>バアイ</t>
    </rPh>
    <rPh sb="13" eb="16">
      <t>キニュウラン</t>
    </rPh>
    <rPh sb="19" eb="20">
      <t>ギョウ</t>
    </rPh>
    <rPh sb="31" eb="33">
      <t>ツイカ</t>
    </rPh>
    <phoneticPr fontId="1"/>
  </si>
  <si>
    <t>00. 表紙</t>
    <rPh sb="4" eb="6">
      <t>ヒョウシ</t>
    </rPh>
    <phoneticPr fontId="1"/>
  </si>
  <si>
    <t>氏名、所属、専門分野を記載してください。</t>
    <rPh sb="0" eb="2">
      <t>シメイ</t>
    </rPh>
    <rPh sb="3" eb="5">
      <t>ショゾク</t>
    </rPh>
    <rPh sb="6" eb="10">
      <t>センモンブンヤ</t>
    </rPh>
    <rPh sb="11" eb="13">
      <t>キサイ</t>
    </rPh>
    <phoneticPr fontId="1"/>
  </si>
  <si>
    <t>業績サマリーは自動的に計算されます。</t>
    <rPh sb="0" eb="2">
      <t>ギョウセキ</t>
    </rPh>
    <rPh sb="7" eb="10">
      <t>ジドウテキ</t>
    </rPh>
    <rPh sb="11" eb="13">
      <t>ケイサン</t>
    </rPh>
    <phoneticPr fontId="1"/>
  </si>
  <si>
    <t>自動計算された結果が正しいことを確認してください。正しくない場合は公募要領に記載された問い合わせ先にご連絡ください。</t>
    <rPh sb="0" eb="4">
      <t>ジドウケイサン</t>
    </rPh>
    <rPh sb="7" eb="9">
      <t>ケッカ</t>
    </rPh>
    <rPh sb="10" eb="11">
      <t>タダ</t>
    </rPh>
    <rPh sb="16" eb="18">
      <t>カクニン</t>
    </rPh>
    <rPh sb="25" eb="26">
      <t>タダ</t>
    </rPh>
    <rPh sb="30" eb="32">
      <t>バアイ</t>
    </rPh>
    <rPh sb="33" eb="37">
      <t>コウボヨウリョウ</t>
    </rPh>
    <rPh sb="38" eb="40">
      <t>キサイ</t>
    </rPh>
    <rPh sb="43" eb="44">
      <t>ト</t>
    </rPh>
    <rPh sb="45" eb="46">
      <t>ア</t>
    </rPh>
    <rPh sb="48" eb="49">
      <t>サキ</t>
    </rPh>
    <rPh sb="51" eb="53">
      <t>レンラク</t>
    </rPh>
    <phoneticPr fontId="1"/>
  </si>
  <si>
    <t>01. 博士論文</t>
    <rPh sb="4" eb="8">
      <t>ハカセロンブン</t>
    </rPh>
    <phoneticPr fontId="1"/>
  </si>
  <si>
    <t>博士論文の情報を記載してください。複数の博士号を有する場合には項番を増やしてください。</t>
    <rPh sb="0" eb="4">
      <t>ハカセロンブン</t>
    </rPh>
    <rPh sb="5" eb="7">
      <t>ジョウホウ</t>
    </rPh>
    <rPh sb="8" eb="10">
      <t>キサイ</t>
    </rPh>
    <rPh sb="17" eb="19">
      <t>フクスウ</t>
    </rPh>
    <rPh sb="20" eb="23">
      <t>ハカセゴウ</t>
    </rPh>
    <rPh sb="24" eb="25">
      <t>ユウ</t>
    </rPh>
    <rPh sb="27" eb="29">
      <t>バアイ</t>
    </rPh>
    <rPh sb="31" eb="33">
      <t>コウバン</t>
    </rPh>
    <rPh sb="34" eb="35">
      <t>フ</t>
    </rPh>
    <phoneticPr fontId="1"/>
  </si>
  <si>
    <t>02. 原著論文</t>
    <rPh sb="4" eb="8">
      <t>ゲンチョロンブン</t>
    </rPh>
    <phoneticPr fontId="1"/>
  </si>
  <si>
    <t>原著論文（プロシーディングスを除く）を逆年代順に並べてください（新しいものほど上位）。</t>
    <rPh sb="0" eb="2">
      <t>ゲンチョ</t>
    </rPh>
    <rPh sb="2" eb="4">
      <t>ロンブン</t>
    </rPh>
    <rPh sb="15" eb="16">
      <t>ノゾ</t>
    </rPh>
    <rPh sb="19" eb="23">
      <t>ギャクネンダイジュン</t>
    </rPh>
    <rPh sb="24" eb="25">
      <t>ナラ</t>
    </rPh>
    <rPh sb="32" eb="33">
      <t>アタラ</t>
    </rPh>
    <rPh sb="39" eb="41">
      <t>ジョウイ</t>
    </rPh>
    <phoneticPr fontId="1"/>
  </si>
  <si>
    <t>査読審査を通過して掲載（あるいはアクセプト）された論文に限ります。</t>
    <phoneticPr fontId="1"/>
  </si>
  <si>
    <t>大学や研究機関等が刊行する紀要などに掲載された論文も記載してください（査読審査を経たものに限る）。</t>
    <rPh sb="0" eb="2">
      <t>ダイガク</t>
    </rPh>
    <rPh sb="3" eb="5">
      <t>ケンキュウ</t>
    </rPh>
    <rPh sb="5" eb="7">
      <t>キカン</t>
    </rPh>
    <rPh sb="7" eb="8">
      <t>トウ</t>
    </rPh>
    <rPh sb="9" eb="11">
      <t>カンコウ</t>
    </rPh>
    <rPh sb="13" eb="15">
      <t>キヨウ</t>
    </rPh>
    <rPh sb="18" eb="20">
      <t>ケイサイ</t>
    </rPh>
    <rPh sb="23" eb="25">
      <t>ロンブン</t>
    </rPh>
    <rPh sb="26" eb="28">
      <t>キサイ</t>
    </rPh>
    <rPh sb="35" eb="37">
      <t>サドク</t>
    </rPh>
    <rPh sb="37" eb="39">
      <t>シンサ</t>
    </rPh>
    <rPh sb="40" eb="41">
      <t>ヘ</t>
    </rPh>
    <rPh sb="45" eb="46">
      <t>カギ</t>
    </rPh>
    <phoneticPr fontId="1"/>
  </si>
  <si>
    <t>掲載が決定されている者を記載する場合は、掲載決定済みを証明する資料をつけてください。</t>
    <rPh sb="0" eb="2">
      <t>ケイサイ</t>
    </rPh>
    <rPh sb="3" eb="5">
      <t>ケッテイ</t>
    </rPh>
    <rPh sb="10" eb="11">
      <t>モノ</t>
    </rPh>
    <rPh sb="12" eb="14">
      <t>キサイ</t>
    </rPh>
    <rPh sb="16" eb="18">
      <t>バアイ</t>
    </rPh>
    <rPh sb="20" eb="25">
      <t>ケイサイケッテイズ</t>
    </rPh>
    <rPh sb="27" eb="29">
      <t>ショウメイ</t>
    </rPh>
    <rPh sb="31" eb="33">
      <t>シリョウ</t>
    </rPh>
    <phoneticPr fontId="1"/>
  </si>
  <si>
    <t>以下に記載事項を説明します。</t>
    <rPh sb="0" eb="2">
      <t>イカ</t>
    </rPh>
    <rPh sb="3" eb="5">
      <t>キサイ</t>
    </rPh>
    <rPh sb="5" eb="7">
      <t>ジコウ</t>
    </rPh>
    <rPh sb="8" eb="10">
      <t>セツメイ</t>
    </rPh>
    <phoneticPr fontId="1"/>
  </si>
  <si>
    <t>①項番：不足する場合には追加してください。</t>
    <rPh sb="1" eb="3">
      <t>コウバン</t>
    </rPh>
    <rPh sb="4" eb="6">
      <t>フソク</t>
    </rPh>
    <rPh sb="8" eb="10">
      <t>バアイ</t>
    </rPh>
    <rPh sb="12" eb="14">
      <t>ツイカ</t>
    </rPh>
    <phoneticPr fontId="1"/>
  </si>
  <si>
    <t>②FA/CA：ファーストオーサーあるいはコレスポンディングオーサーの場合にチェックしてください。</t>
    <rPh sb="34" eb="36">
      <t>バアイ</t>
    </rPh>
    <phoneticPr fontId="1"/>
  </si>
  <si>
    <t>③論文種別：下記Ⓐ～Ⓓに相当する場合、それぞれチェックしてください。</t>
    <rPh sb="1" eb="3">
      <t>ロンブン</t>
    </rPh>
    <rPh sb="3" eb="5">
      <t>シュベツ</t>
    </rPh>
    <rPh sb="6" eb="8">
      <t>カキ</t>
    </rPh>
    <rPh sb="12" eb="14">
      <t>ソウトウ</t>
    </rPh>
    <rPh sb="16" eb="18">
      <t>バアイ</t>
    </rPh>
    <phoneticPr fontId="1"/>
  </si>
  <si>
    <t>　ⒶQ1：掲載誌がQ1ジャーナルの場合</t>
    <rPh sb="5" eb="8">
      <t>ケイサイシ</t>
    </rPh>
    <rPh sb="17" eb="19">
      <t>バアイ</t>
    </rPh>
    <phoneticPr fontId="1"/>
  </si>
  <si>
    <t>　ⒷWoS：掲載誌がWeb of Scienceに抄録されている場合</t>
    <rPh sb="6" eb="9">
      <t>ケイサイシ</t>
    </rPh>
    <rPh sb="25" eb="27">
      <t>ショウロク</t>
    </rPh>
    <rPh sb="32" eb="34">
      <t>バアイ</t>
    </rPh>
    <phoneticPr fontId="1"/>
  </si>
  <si>
    <t>　Ⓒ学術会議：掲載誌が日本学術会議協力学術研究団体の論文誌の場合</t>
    <rPh sb="2" eb="6">
      <t>ガクジュツカイギ</t>
    </rPh>
    <rPh sb="7" eb="10">
      <t>ケイサイシ</t>
    </rPh>
    <rPh sb="11" eb="17">
      <t>ニホンガクジュツカイギ</t>
    </rPh>
    <rPh sb="17" eb="25">
      <t>キョウリョクガクジュツケンキュウダンタイ</t>
    </rPh>
    <rPh sb="26" eb="29">
      <t>ロンブンシ</t>
    </rPh>
    <rPh sb="30" eb="32">
      <t>バアイ</t>
    </rPh>
    <phoneticPr fontId="1"/>
  </si>
  <si>
    <t>　Ⓓ英文：当該論文が英文で執筆されている場合</t>
    <rPh sb="2" eb="4">
      <t>エイブン</t>
    </rPh>
    <rPh sb="5" eb="9">
      <t>トウガイロンブン</t>
    </rPh>
    <rPh sb="10" eb="12">
      <t>エイブン</t>
    </rPh>
    <rPh sb="13" eb="15">
      <t>シッピツ</t>
    </rPh>
    <rPh sb="20" eb="22">
      <t>バアイ</t>
    </rPh>
    <phoneticPr fontId="1"/>
  </si>
  <si>
    <t>④掲載年：当該論文が雑誌に掲載された年（またはアクセプトされた年）を記載してください。</t>
    <rPh sb="1" eb="4">
      <t>ケイサイネン</t>
    </rPh>
    <rPh sb="5" eb="9">
      <t>トウガイロンブン</t>
    </rPh>
    <rPh sb="10" eb="12">
      <t>ザッシ</t>
    </rPh>
    <rPh sb="13" eb="15">
      <t>ケイサイ</t>
    </rPh>
    <rPh sb="18" eb="19">
      <t>トシ</t>
    </rPh>
    <rPh sb="31" eb="32">
      <t>トシ</t>
    </rPh>
    <rPh sb="34" eb="36">
      <t>キサイ</t>
    </rPh>
    <phoneticPr fontId="1"/>
  </si>
  <si>
    <t>⑤論文情報：著者名，論文題目，雑誌名，巻号，ページ，発表年，(doi)，(IF)</t>
    <rPh sb="1" eb="5">
      <t>ロンブンジョウホウ</t>
    </rPh>
    <phoneticPr fontId="1"/>
  </si>
  <si>
    <t>　　　　　　doiを付された論文については、doiを記載してください。</t>
    <rPh sb="10" eb="11">
      <t>フ</t>
    </rPh>
    <rPh sb="14" eb="16">
      <t>ロンブン</t>
    </rPh>
    <rPh sb="26" eb="28">
      <t>キサイ</t>
    </rPh>
    <phoneticPr fontId="1"/>
  </si>
  <si>
    <t>　　　　　　IFを付された論文については、IF値、Rank、Categoryを記載してください。</t>
    <rPh sb="9" eb="10">
      <t>フ</t>
    </rPh>
    <rPh sb="13" eb="15">
      <t>ロンブン</t>
    </rPh>
    <rPh sb="23" eb="24">
      <t>アタイ</t>
    </rPh>
    <rPh sb="39" eb="41">
      <t>キサイ</t>
    </rPh>
    <phoneticPr fontId="1"/>
  </si>
  <si>
    <t>03. 総説解説</t>
    <rPh sb="4" eb="6">
      <t>ソウセツ</t>
    </rPh>
    <rPh sb="6" eb="8">
      <t>カイセツ</t>
    </rPh>
    <phoneticPr fontId="1"/>
  </si>
  <si>
    <t>総説や解説記事（レビュー）を逆年代順に並べてください（新しいものほど上位）。</t>
    <rPh sb="0" eb="2">
      <t>ソウセツ</t>
    </rPh>
    <rPh sb="3" eb="5">
      <t>カイセツ</t>
    </rPh>
    <rPh sb="5" eb="7">
      <t>キジ</t>
    </rPh>
    <rPh sb="14" eb="15">
      <t>ギャク</t>
    </rPh>
    <rPh sb="15" eb="17">
      <t>ネンダイ</t>
    </rPh>
    <rPh sb="17" eb="18">
      <t>ジュン</t>
    </rPh>
    <rPh sb="19" eb="20">
      <t>ナラ</t>
    </rPh>
    <rPh sb="27" eb="28">
      <t>アタラ</t>
    </rPh>
    <rPh sb="34" eb="36">
      <t>ジョウイ</t>
    </rPh>
    <phoneticPr fontId="1"/>
  </si>
  <si>
    <t>大学や研究機関等が刊行する紀要などに掲載された記事も記載してください。</t>
    <rPh sb="0" eb="2">
      <t>ダイガク</t>
    </rPh>
    <rPh sb="3" eb="5">
      <t>ケンキュウ</t>
    </rPh>
    <rPh sb="5" eb="7">
      <t>キカン</t>
    </rPh>
    <rPh sb="7" eb="8">
      <t>トウ</t>
    </rPh>
    <rPh sb="9" eb="11">
      <t>カンコウ</t>
    </rPh>
    <rPh sb="13" eb="15">
      <t>キヨウ</t>
    </rPh>
    <rPh sb="18" eb="20">
      <t>ケイサイ</t>
    </rPh>
    <rPh sb="23" eb="25">
      <t>キジ</t>
    </rPh>
    <rPh sb="26" eb="28">
      <t>キサイ</t>
    </rPh>
    <phoneticPr fontId="1"/>
  </si>
  <si>
    <t>記載事項は、「02. 原著論文」と同一です。</t>
    <rPh sb="0" eb="2">
      <t>キサイ</t>
    </rPh>
    <rPh sb="2" eb="4">
      <t>ジコウ</t>
    </rPh>
    <rPh sb="17" eb="19">
      <t>ドウイツ</t>
    </rPh>
    <phoneticPr fontId="1"/>
  </si>
  <si>
    <t>04. Proc.</t>
    <phoneticPr fontId="1"/>
  </si>
  <si>
    <t>国際学会・国際会議のプロシーディングを逆年代順に並べてください（新しいものほど上位）。</t>
    <rPh sb="0" eb="4">
      <t>コクサイガッカイ</t>
    </rPh>
    <rPh sb="5" eb="7">
      <t>コクサイ</t>
    </rPh>
    <rPh sb="7" eb="9">
      <t>カイギ</t>
    </rPh>
    <rPh sb="19" eb="23">
      <t>ギャクネンダイジュン</t>
    </rPh>
    <rPh sb="24" eb="25">
      <t>ナラ</t>
    </rPh>
    <rPh sb="32" eb="33">
      <t>アタラ</t>
    </rPh>
    <rPh sb="39" eb="41">
      <t>ジョウイ</t>
    </rPh>
    <phoneticPr fontId="1"/>
  </si>
  <si>
    <t>査読審査のあるものに限ります。</t>
    <rPh sb="0" eb="4">
      <t>サドクシンサ</t>
    </rPh>
    <rPh sb="10" eb="11">
      <t>カギ</t>
    </rPh>
    <phoneticPr fontId="1"/>
  </si>
  <si>
    <t>内容が要旨であるもの、学術誌に発表された論文と内容が重複するものは除外します。</t>
    <rPh sb="0" eb="2">
      <t>ナイヨウ</t>
    </rPh>
    <rPh sb="3" eb="5">
      <t>ヨウシ</t>
    </rPh>
    <rPh sb="11" eb="14">
      <t>ガクジュツシ</t>
    </rPh>
    <rPh sb="15" eb="17">
      <t>ハッピョウ</t>
    </rPh>
    <rPh sb="20" eb="22">
      <t>ロンブン</t>
    </rPh>
    <rPh sb="23" eb="25">
      <t>ナイヨウ</t>
    </rPh>
    <rPh sb="26" eb="28">
      <t>チョウフク</t>
    </rPh>
    <rPh sb="33" eb="35">
      <t>ジョガイ</t>
    </rPh>
    <phoneticPr fontId="1"/>
  </si>
  <si>
    <t>③掲載年：当該論文が雑誌に掲載された年（またはアクセプトされた年）を記載してください。</t>
    <rPh sb="1" eb="4">
      <t>ケイサイネン</t>
    </rPh>
    <rPh sb="5" eb="9">
      <t>トウガイロンブン</t>
    </rPh>
    <rPh sb="10" eb="12">
      <t>ザッシ</t>
    </rPh>
    <rPh sb="13" eb="15">
      <t>ケイサイ</t>
    </rPh>
    <rPh sb="18" eb="19">
      <t>トシ</t>
    </rPh>
    <rPh sb="31" eb="32">
      <t>トシ</t>
    </rPh>
    <rPh sb="34" eb="36">
      <t>キサイ</t>
    </rPh>
    <phoneticPr fontId="1"/>
  </si>
  <si>
    <t>④論文情報：著者名，論文題目，雑誌名，巻号，ページ，発表年，(doi)</t>
    <rPh sb="1" eb="5">
      <t>ロンブンジョウホウ</t>
    </rPh>
    <phoneticPr fontId="1"/>
  </si>
  <si>
    <t>05. 著書</t>
    <rPh sb="4" eb="6">
      <t>チョショ</t>
    </rPh>
    <phoneticPr fontId="1"/>
  </si>
  <si>
    <t>専門分野における専門書、その他の著書（教科書など）を逆年代順に並べてください（新しいものほど上位）。</t>
    <rPh sb="0" eb="4">
      <t>センモンブンヤ</t>
    </rPh>
    <rPh sb="8" eb="11">
      <t>センモンショ</t>
    </rPh>
    <rPh sb="16" eb="18">
      <t>チョショ</t>
    </rPh>
    <rPh sb="19" eb="22">
      <t>キョウカショ</t>
    </rPh>
    <rPh sb="26" eb="30">
      <t>ギャクネンダイジュン</t>
    </rPh>
    <rPh sb="31" eb="32">
      <t>ナラ</t>
    </rPh>
    <rPh sb="39" eb="40">
      <t>アタラ</t>
    </rPh>
    <rPh sb="46" eb="48">
      <t>ジョウイ</t>
    </rPh>
    <phoneticPr fontId="1"/>
  </si>
  <si>
    <t>②種別：著書の種別について、ドロップボックスから[専門書]・[教科書]・[その他]を選択してください。。</t>
    <rPh sb="1" eb="3">
      <t>シュベツ</t>
    </rPh>
    <rPh sb="4" eb="6">
      <t>チョショ</t>
    </rPh>
    <rPh sb="7" eb="9">
      <t>シュベツ</t>
    </rPh>
    <rPh sb="25" eb="28">
      <t>センモンショ</t>
    </rPh>
    <rPh sb="31" eb="34">
      <t>キョウカショ</t>
    </rPh>
    <rPh sb="39" eb="40">
      <t>ホカ</t>
    </rPh>
    <rPh sb="42" eb="44">
      <t>センタク</t>
    </rPh>
    <phoneticPr fontId="1"/>
  </si>
  <si>
    <t>③執筆者数：その著作全体の執筆者数を記載してください。</t>
    <rPh sb="1" eb="5">
      <t>シッピツシャスウ</t>
    </rPh>
    <rPh sb="8" eb="10">
      <t>チョサク</t>
    </rPh>
    <rPh sb="10" eb="12">
      <t>ゼンタイ</t>
    </rPh>
    <rPh sb="13" eb="16">
      <t>シッピツシャ</t>
    </rPh>
    <rPh sb="16" eb="17">
      <t>スウ</t>
    </rPh>
    <rPh sb="18" eb="20">
      <t>キサイ</t>
    </rPh>
    <phoneticPr fontId="1"/>
  </si>
  <si>
    <t>④英文：当該著書が英文で執筆されている場合にチェックしてください。</t>
    <rPh sb="1" eb="3">
      <t>エイブン</t>
    </rPh>
    <rPh sb="4" eb="8">
      <t>トウガイチョショ</t>
    </rPh>
    <rPh sb="9" eb="11">
      <t>エイブン</t>
    </rPh>
    <rPh sb="12" eb="14">
      <t>シッピツ</t>
    </rPh>
    <rPh sb="19" eb="21">
      <t>バアイ</t>
    </rPh>
    <phoneticPr fontId="1"/>
  </si>
  <si>
    <t>⑤掲載年：当該論文が雑誌に掲載された年（またはアクセプトされた年）を記載してください。</t>
    <rPh sb="1" eb="4">
      <t>ケイサイネン</t>
    </rPh>
    <rPh sb="5" eb="9">
      <t>トウガイロンブン</t>
    </rPh>
    <rPh sb="10" eb="12">
      <t>ザッシ</t>
    </rPh>
    <rPh sb="13" eb="15">
      <t>ケイサイ</t>
    </rPh>
    <rPh sb="18" eb="19">
      <t>トシ</t>
    </rPh>
    <rPh sb="31" eb="32">
      <t>トシ</t>
    </rPh>
    <rPh sb="34" eb="36">
      <t>キサイ</t>
    </rPh>
    <phoneticPr fontId="1"/>
  </si>
  <si>
    <t>⑥情報：文献情報を記載してください。</t>
    <rPh sb="1" eb="3">
      <t>ジョウホウ</t>
    </rPh>
    <rPh sb="4" eb="6">
      <t>ブンケン</t>
    </rPh>
    <rPh sb="6" eb="8">
      <t>ジョウホウ</t>
    </rPh>
    <rPh sb="9" eb="11">
      <t>キサイ</t>
    </rPh>
    <phoneticPr fontId="1"/>
  </si>
  <si>
    <t>　　　　ISBNが付された書籍の場合には記載して下さい。</t>
    <rPh sb="9" eb="10">
      <t>フ</t>
    </rPh>
    <rPh sb="13" eb="15">
      <t>ショセキ</t>
    </rPh>
    <rPh sb="16" eb="18">
      <t>バアイ</t>
    </rPh>
    <phoneticPr fontId="1"/>
  </si>
  <si>
    <t>06. 特許</t>
    <rPh sb="4" eb="6">
      <t>トッキョ</t>
    </rPh>
    <phoneticPr fontId="1"/>
  </si>
  <si>
    <t>発明した特許を逆年代順に並べてください（新しいものほど上位）。</t>
    <rPh sb="0" eb="2">
      <t>ハツメイ</t>
    </rPh>
    <rPh sb="4" eb="6">
      <t>トッキョ</t>
    </rPh>
    <rPh sb="7" eb="8">
      <t>ギャク</t>
    </rPh>
    <rPh sb="8" eb="10">
      <t>ネンダイ</t>
    </rPh>
    <rPh sb="10" eb="11">
      <t>ジュン</t>
    </rPh>
    <rPh sb="12" eb="13">
      <t>ナラ</t>
    </rPh>
    <rPh sb="20" eb="21">
      <t>アタラ</t>
    </rPh>
    <rPh sb="27" eb="29">
      <t>ジョウイ</t>
    </rPh>
    <phoneticPr fontId="1"/>
  </si>
  <si>
    <t>登録された特許について出願の情報は記載しないでください。</t>
    <rPh sb="0" eb="2">
      <t>トウロク</t>
    </rPh>
    <rPh sb="5" eb="7">
      <t>トッキョ</t>
    </rPh>
    <rPh sb="11" eb="13">
      <t>シュツガン</t>
    </rPh>
    <rPh sb="14" eb="16">
      <t>ジョウホウ</t>
    </rPh>
    <rPh sb="17" eb="19">
      <t>キサイ</t>
    </rPh>
    <phoneticPr fontId="1"/>
  </si>
  <si>
    <t>国内と海外の両方で出願または登録された特許は、それぞれ記載してください。</t>
    <rPh sb="0" eb="2">
      <t>コクナイ</t>
    </rPh>
    <rPh sb="3" eb="5">
      <t>カイガイ</t>
    </rPh>
    <rPh sb="6" eb="8">
      <t>リョウホウ</t>
    </rPh>
    <rPh sb="9" eb="11">
      <t>シュツガン</t>
    </rPh>
    <rPh sb="14" eb="16">
      <t>トウロク</t>
    </rPh>
    <rPh sb="19" eb="21">
      <t>トッキョ</t>
    </rPh>
    <rPh sb="27" eb="29">
      <t>キサイ</t>
    </rPh>
    <phoneticPr fontId="1"/>
  </si>
  <si>
    <t>複数の国または地域に出願または登録された海外特許は、そのうち代表的な１つの国または地域についてのみ記載してください。</t>
    <rPh sb="0" eb="2">
      <t>フクスウ</t>
    </rPh>
    <rPh sb="3" eb="4">
      <t>クニ</t>
    </rPh>
    <rPh sb="7" eb="9">
      <t>チイキ</t>
    </rPh>
    <rPh sb="10" eb="12">
      <t>シュツガン</t>
    </rPh>
    <rPh sb="15" eb="17">
      <t>トウロク</t>
    </rPh>
    <rPh sb="20" eb="22">
      <t>カイガイ</t>
    </rPh>
    <rPh sb="22" eb="24">
      <t>トッキョ</t>
    </rPh>
    <rPh sb="30" eb="33">
      <t>ダイヒョウテキ</t>
    </rPh>
    <rPh sb="37" eb="38">
      <t>クニ</t>
    </rPh>
    <rPh sb="41" eb="43">
      <t>チイキ</t>
    </rPh>
    <rPh sb="49" eb="51">
      <t>キサイ</t>
    </rPh>
    <phoneticPr fontId="1"/>
  </si>
  <si>
    <t>②登録：登録特許になったものはチェックしてください。出願だけ行ったものはチェックを外してください。</t>
    <rPh sb="1" eb="3">
      <t>トウロク</t>
    </rPh>
    <rPh sb="4" eb="8">
      <t>トウロクトッキョ</t>
    </rPh>
    <rPh sb="26" eb="28">
      <t>シュツガン</t>
    </rPh>
    <rPh sb="30" eb="31">
      <t>オコナ</t>
    </rPh>
    <rPh sb="41" eb="42">
      <t>ハズ</t>
    </rPh>
    <phoneticPr fontId="1"/>
  </si>
  <si>
    <t>③海外：海外に出願または登録された特許はチェックしてください。</t>
    <rPh sb="1" eb="3">
      <t>カイガイ</t>
    </rPh>
    <rPh sb="4" eb="6">
      <t>カイガイ</t>
    </rPh>
    <rPh sb="7" eb="9">
      <t>シュツガン</t>
    </rPh>
    <rPh sb="12" eb="14">
      <t>トウロク</t>
    </rPh>
    <rPh sb="17" eb="19">
      <t>トッキョ</t>
    </rPh>
    <phoneticPr fontId="1"/>
  </si>
  <si>
    <t>④年：登録または出願された年を記載してください。</t>
    <rPh sb="1" eb="2">
      <t>ネン</t>
    </rPh>
    <rPh sb="3" eb="5">
      <t>トウロク</t>
    </rPh>
    <rPh sb="8" eb="10">
      <t>シュツガン</t>
    </rPh>
    <rPh sb="13" eb="14">
      <t>トシ</t>
    </rPh>
    <rPh sb="15" eb="17">
      <t>キサイ</t>
    </rPh>
    <phoneticPr fontId="1"/>
  </si>
  <si>
    <t>⑤番号：特許番号または出願番号を記載してください。</t>
    <rPh sb="1" eb="3">
      <t>バンゴウ</t>
    </rPh>
    <rPh sb="4" eb="8">
      <t>トッキョバンゴウ</t>
    </rPh>
    <rPh sb="11" eb="15">
      <t>シュツガンバンゴウ</t>
    </rPh>
    <rPh sb="16" eb="18">
      <t>キサイ</t>
    </rPh>
    <phoneticPr fontId="1"/>
  </si>
  <si>
    <t>⑥情報：特許名、発明者、出願番号or特許番号</t>
    <rPh sb="4" eb="7">
      <t>トッキョメイ</t>
    </rPh>
    <rPh sb="8" eb="11">
      <t>ハツメイシャ</t>
    </rPh>
    <rPh sb="12" eb="16">
      <t>シュツガンバンゴウ</t>
    </rPh>
    <rPh sb="18" eb="22">
      <t>トッキョバンゴウ</t>
    </rPh>
    <phoneticPr fontId="1"/>
  </si>
  <si>
    <t>07. 作品</t>
    <rPh sb="4" eb="6">
      <t>サクヒン</t>
    </rPh>
    <phoneticPr fontId="1"/>
  </si>
  <si>
    <t>専門が、建築や工業デザインのように作品、制作物が学術論文と同程度あるいはそれ以上に評価される分野である場合のみ記入してください。</t>
    <rPh sb="0" eb="2">
      <t>センモン</t>
    </rPh>
    <rPh sb="4" eb="6">
      <t>ケンチク</t>
    </rPh>
    <rPh sb="7" eb="9">
      <t>コウギョウ</t>
    </rPh>
    <rPh sb="17" eb="19">
      <t>サクヒン</t>
    </rPh>
    <rPh sb="20" eb="22">
      <t>セイサク</t>
    </rPh>
    <rPh sb="22" eb="23">
      <t>ブツ</t>
    </rPh>
    <rPh sb="24" eb="26">
      <t>ガクジュツ</t>
    </rPh>
    <rPh sb="26" eb="28">
      <t>ロンブン</t>
    </rPh>
    <rPh sb="29" eb="32">
      <t>ドウテイド</t>
    </rPh>
    <rPh sb="38" eb="40">
      <t>イジョウ</t>
    </rPh>
    <rPh sb="41" eb="43">
      <t>ヒョウカ</t>
    </rPh>
    <rPh sb="46" eb="48">
      <t>ブンヤ</t>
    </rPh>
    <rPh sb="51" eb="53">
      <t>バアイ</t>
    </rPh>
    <rPh sb="55" eb="57">
      <t>キニュウ</t>
    </rPh>
    <phoneticPr fontId="1"/>
  </si>
  <si>
    <t>作品等の説明、発表形態を別紙として付して下さい。</t>
    <phoneticPr fontId="1"/>
  </si>
  <si>
    <t>②年：発表された年を記載してください。</t>
    <rPh sb="1" eb="2">
      <t>ネン</t>
    </rPh>
    <rPh sb="3" eb="5">
      <t>ハッピョウ</t>
    </rPh>
    <rPh sb="8" eb="9">
      <t>トシ</t>
    </rPh>
    <rPh sb="10" eb="12">
      <t>キサイ</t>
    </rPh>
    <phoneticPr fontId="1"/>
  </si>
  <si>
    <t>③情報：作品や制作物のことを識別可能な情報を掲載してください。</t>
    <rPh sb="4" eb="6">
      <t>サクヒン</t>
    </rPh>
    <rPh sb="7" eb="10">
      <t>セイサクブツ</t>
    </rPh>
    <rPh sb="14" eb="18">
      <t>シキベツカノウ</t>
    </rPh>
    <rPh sb="19" eb="21">
      <t>ジョウホウ</t>
    </rPh>
    <rPh sb="22" eb="24">
      <t>ケイサイ</t>
    </rPh>
    <phoneticPr fontId="1"/>
  </si>
  <si>
    <t>08. 学術特記</t>
    <rPh sb="4" eb="6">
      <t>ガクジュツ</t>
    </rPh>
    <rPh sb="6" eb="8">
      <t>トッキ</t>
    </rPh>
    <phoneticPr fontId="1"/>
  </si>
  <si>
    <t>次の項目に該当する学術上の特記すべき事項を記載してください。</t>
    <rPh sb="9" eb="12">
      <t>ガクジュツジョウ</t>
    </rPh>
    <rPh sb="13" eb="15">
      <t>トッキ</t>
    </rPh>
    <rPh sb="18" eb="20">
      <t>ジコウ</t>
    </rPh>
    <rPh sb="21" eb="23">
      <t>キサイ</t>
    </rPh>
    <phoneticPr fontId="1"/>
  </si>
  <si>
    <t>・学会賞・表彰（ポスター賞や地域レベルの賞は記入しないでください。判断が難しい場合は記入して構いません。）</t>
    <rPh sb="1" eb="4">
      <t>ガッカイショウ</t>
    </rPh>
    <rPh sb="5" eb="7">
      <t>ヒョウショウ</t>
    </rPh>
    <phoneticPr fontId="1"/>
  </si>
  <si>
    <t>・職場における研究リーダーシップの実績</t>
    <rPh sb="1" eb="3">
      <t>ショクバ</t>
    </rPh>
    <rPh sb="7" eb="9">
      <t>ケンキュウ</t>
    </rPh>
    <rPh sb="17" eb="19">
      <t>ジッセキ</t>
    </rPh>
    <phoneticPr fontId="1"/>
  </si>
  <si>
    <t>・産学官連携プロジェクト等のリーダー等の実績</t>
    <rPh sb="1" eb="6">
      <t>サンガクカンレンケイ</t>
    </rPh>
    <rPh sb="12" eb="13">
      <t>ナド</t>
    </rPh>
    <rPh sb="18" eb="19">
      <t>ナド</t>
    </rPh>
    <rPh sb="20" eb="22">
      <t>ジッセキ</t>
    </rPh>
    <phoneticPr fontId="1"/>
  </si>
  <si>
    <t>・学会の役員・委員</t>
    <rPh sb="1" eb="3">
      <t>ガッカイ</t>
    </rPh>
    <rPh sb="4" eb="6">
      <t>ヤクイン</t>
    </rPh>
    <rPh sb="7" eb="9">
      <t>イイン</t>
    </rPh>
    <phoneticPr fontId="1"/>
  </si>
  <si>
    <t>　　複数年にわたって従事した場合には、④情報欄に終了年を記載してください。</t>
    <rPh sb="2" eb="4">
      <t>フクスウ</t>
    </rPh>
    <rPh sb="4" eb="5">
      <t>ネン</t>
    </rPh>
    <rPh sb="10" eb="12">
      <t>ジュウジ</t>
    </rPh>
    <rPh sb="14" eb="16">
      <t>バアイ</t>
    </rPh>
    <rPh sb="20" eb="23">
      <t>ジョウホウラン</t>
    </rPh>
    <rPh sb="24" eb="26">
      <t>シュウリョウ</t>
    </rPh>
    <rPh sb="26" eb="27">
      <t>ネン</t>
    </rPh>
    <rPh sb="28" eb="30">
      <t>キサイ</t>
    </rPh>
    <phoneticPr fontId="1"/>
  </si>
  <si>
    <t>・上記の項目に分類できない学術上の特記事項</t>
    <rPh sb="1" eb="3">
      <t>ジョウキ</t>
    </rPh>
    <rPh sb="4" eb="6">
      <t>コウモク</t>
    </rPh>
    <rPh sb="7" eb="9">
      <t>ブンルイ</t>
    </rPh>
    <rPh sb="13" eb="16">
      <t>ガクジュツジョウ</t>
    </rPh>
    <rPh sb="17" eb="21">
      <t>トッキジコウ</t>
    </rPh>
    <phoneticPr fontId="1"/>
  </si>
  <si>
    <t>②表彰：特記すべき事項が学会賞や表彰に相当する場合にチェックしてください。</t>
    <rPh sb="1" eb="3">
      <t>ヒョウショウ</t>
    </rPh>
    <rPh sb="4" eb="6">
      <t>トッキ</t>
    </rPh>
    <rPh sb="9" eb="11">
      <t>ジコウ</t>
    </rPh>
    <rPh sb="12" eb="15">
      <t>ガッカイショウ</t>
    </rPh>
    <rPh sb="16" eb="18">
      <t>ヒョウショウ</t>
    </rPh>
    <rPh sb="19" eb="21">
      <t>ソウトウ</t>
    </rPh>
    <rPh sb="23" eb="25">
      <t>バアイ</t>
    </rPh>
    <phoneticPr fontId="1"/>
  </si>
  <si>
    <t>③年：特記すべき事項が生じた年を記載してください。</t>
    <rPh sb="1" eb="2">
      <t>ネン</t>
    </rPh>
    <rPh sb="3" eb="5">
      <t>トッキ</t>
    </rPh>
    <rPh sb="8" eb="10">
      <t>ジコウ</t>
    </rPh>
    <rPh sb="11" eb="12">
      <t>ショウ</t>
    </rPh>
    <rPh sb="14" eb="15">
      <t>トシ</t>
    </rPh>
    <rPh sb="16" eb="18">
      <t>キサイ</t>
    </rPh>
    <phoneticPr fontId="1"/>
  </si>
  <si>
    <t>④情報：特記すべき事項を説明してください。</t>
    <rPh sb="4" eb="6">
      <t>トッキ</t>
    </rPh>
    <rPh sb="9" eb="11">
      <t>ジコウ</t>
    </rPh>
    <rPh sb="12" eb="14">
      <t>セツメイ</t>
    </rPh>
    <phoneticPr fontId="1"/>
  </si>
  <si>
    <t>09. 研究資金</t>
    <rPh sb="4" eb="8">
      <t>ケンキュウシキン</t>
    </rPh>
    <phoneticPr fontId="1"/>
  </si>
  <si>
    <t>実質的な代表者として獲得した研究資金のうち、次の項目に該当する者について、資金名、研究テーマ、資金額、獲得年を記載してください。</t>
    <rPh sb="14" eb="16">
      <t>ケンキュウ</t>
    </rPh>
    <rPh sb="22" eb="23">
      <t>ツギ</t>
    </rPh>
    <rPh sb="24" eb="26">
      <t>コウモク</t>
    </rPh>
    <rPh sb="27" eb="29">
      <t>ガイトウ</t>
    </rPh>
    <rPh sb="31" eb="32">
      <t>モノ</t>
    </rPh>
    <phoneticPr fontId="1"/>
  </si>
  <si>
    <t>・広い募集範囲の競争的研究資金（科学研究費補助金、AMED、NEDO等）</t>
    <rPh sb="1" eb="2">
      <t>ヒロ</t>
    </rPh>
    <rPh sb="3" eb="5">
      <t>ボシュウ</t>
    </rPh>
    <rPh sb="5" eb="7">
      <t>ハンイ</t>
    </rPh>
    <rPh sb="8" eb="11">
      <t>キョウソウテキ</t>
    </rPh>
    <rPh sb="11" eb="15">
      <t>ケンキュウシキン</t>
    </rPh>
    <rPh sb="16" eb="24">
      <t>カガクケンキュウヒホジョキン</t>
    </rPh>
    <rPh sb="34" eb="35">
      <t>ナド</t>
    </rPh>
    <phoneticPr fontId="1"/>
  </si>
  <si>
    <t>・狭い募集範囲の競争的研究資金（学内プロジェクト等）</t>
    <rPh sb="1" eb="2">
      <t>セマ</t>
    </rPh>
    <rPh sb="3" eb="7">
      <t>ボシュウハンイ</t>
    </rPh>
    <rPh sb="8" eb="11">
      <t>キョウソウテキ</t>
    </rPh>
    <rPh sb="11" eb="15">
      <t>ケンキュウシキン</t>
    </rPh>
    <rPh sb="16" eb="18">
      <t>ガクナイ</t>
    </rPh>
    <rPh sb="24" eb="25">
      <t>ナド</t>
    </rPh>
    <phoneticPr fontId="1"/>
  </si>
  <si>
    <t>・共同研究費・受託研究費・寄附金等</t>
    <rPh sb="1" eb="6">
      <t>キョウドウケンキュウヒ</t>
    </rPh>
    <rPh sb="7" eb="12">
      <t>ジュタクケンキュウヒ</t>
    </rPh>
    <rPh sb="13" eb="16">
      <t>キフキン</t>
    </rPh>
    <rPh sb="16" eb="17">
      <t>ナド</t>
    </rPh>
    <phoneticPr fontId="1"/>
  </si>
  <si>
    <t>複数年にまたがる資金の場合には、獲得年に直接経費の総額を計上してください。</t>
    <rPh sb="0" eb="2">
      <t>フクスウ</t>
    </rPh>
    <rPh sb="2" eb="3">
      <t>ネン</t>
    </rPh>
    <rPh sb="8" eb="10">
      <t>シキン</t>
    </rPh>
    <rPh sb="11" eb="13">
      <t>バアイ</t>
    </rPh>
    <rPh sb="20" eb="24">
      <t>チョクセツケイヒ</t>
    </rPh>
    <rPh sb="25" eb="27">
      <t>ソウガク</t>
    </rPh>
    <rPh sb="28" eb="30">
      <t>ケイジョウ</t>
    </rPh>
    <phoneticPr fontId="1"/>
  </si>
  <si>
    <t>②科研費：科学研究費補助金の場合にチェックしてください。</t>
    <rPh sb="1" eb="4">
      <t>カケンヒ</t>
    </rPh>
    <rPh sb="5" eb="10">
      <t>カガクケンキュウヒ</t>
    </rPh>
    <rPh sb="10" eb="13">
      <t>ホジョキン</t>
    </rPh>
    <rPh sb="14" eb="16">
      <t>バアイ</t>
    </rPh>
    <phoneticPr fontId="1"/>
  </si>
  <si>
    <t>③年：研究資金を獲得した年を記載してください。</t>
    <rPh sb="1" eb="2">
      <t>ネン</t>
    </rPh>
    <rPh sb="3" eb="5">
      <t>ケンキュウ</t>
    </rPh>
    <rPh sb="5" eb="7">
      <t>シキン</t>
    </rPh>
    <rPh sb="8" eb="10">
      <t>カクトク</t>
    </rPh>
    <rPh sb="12" eb="13">
      <t>トシ</t>
    </rPh>
    <rPh sb="14" eb="16">
      <t>キサイ</t>
    </rPh>
    <phoneticPr fontId="1"/>
  </si>
  <si>
    <t>④直接経費：研究資金のうち間接経費を除いた直接経費のみを計上してください。</t>
    <rPh sb="1" eb="5">
      <t>チョクセツケイヒ</t>
    </rPh>
    <rPh sb="6" eb="10">
      <t>ケンキュウシキン</t>
    </rPh>
    <rPh sb="13" eb="17">
      <t>カンセツケイヒ</t>
    </rPh>
    <rPh sb="18" eb="19">
      <t>ノゾ</t>
    </rPh>
    <rPh sb="21" eb="25">
      <t>チョクセツケイヒ</t>
    </rPh>
    <rPh sb="28" eb="30">
      <t>ケイジョウ</t>
    </rPh>
    <phoneticPr fontId="1"/>
  </si>
  <si>
    <t>　　・日本円の研究資金は１万円単位で計上してください（端数切捨て）</t>
    <rPh sb="3" eb="6">
      <t>ニホンエン</t>
    </rPh>
    <rPh sb="7" eb="11">
      <t>ケンキュウシキン</t>
    </rPh>
    <rPh sb="13" eb="15">
      <t>マンエン</t>
    </rPh>
    <rPh sb="15" eb="17">
      <t>タンイ</t>
    </rPh>
    <rPh sb="18" eb="20">
      <t>ケイジョウ</t>
    </rPh>
    <rPh sb="27" eb="29">
      <t>ハスウ</t>
    </rPh>
    <rPh sb="29" eb="31">
      <t>キリス</t>
    </rPh>
    <phoneticPr fontId="1"/>
  </si>
  <si>
    <t>　　・日本円以外の研究資金の場合、金額の数字に加え、⑤通貨単位欄に通貨単位を記載してください。</t>
    <rPh sb="3" eb="8">
      <t>ニホンエンイガイ</t>
    </rPh>
    <rPh sb="9" eb="13">
      <t>ケンキュウシキン</t>
    </rPh>
    <rPh sb="14" eb="16">
      <t>バアイ</t>
    </rPh>
    <rPh sb="17" eb="19">
      <t>キンガク</t>
    </rPh>
    <rPh sb="20" eb="22">
      <t>スウジ</t>
    </rPh>
    <rPh sb="23" eb="24">
      <t>クワ</t>
    </rPh>
    <rPh sb="27" eb="31">
      <t>ツウカタンイ</t>
    </rPh>
    <rPh sb="31" eb="32">
      <t>ラン</t>
    </rPh>
    <rPh sb="33" eb="37">
      <t>ツウカタンイ</t>
    </rPh>
    <rPh sb="38" eb="40">
      <t>キサイ</t>
    </rPh>
    <phoneticPr fontId="1"/>
  </si>
  <si>
    <t>⑤通貨単位：日本円の場合は「万円」、日本円以外の研究資金の場合には通貨単位を記載してください。</t>
    <rPh sb="1" eb="5">
      <t>ツウカタンイ</t>
    </rPh>
    <rPh sb="6" eb="9">
      <t>ニホンエン</t>
    </rPh>
    <rPh sb="10" eb="12">
      <t>バアイ</t>
    </rPh>
    <rPh sb="14" eb="16">
      <t>マンエン</t>
    </rPh>
    <rPh sb="18" eb="21">
      <t>ニホンエン</t>
    </rPh>
    <rPh sb="21" eb="23">
      <t>イガイ</t>
    </rPh>
    <rPh sb="24" eb="26">
      <t>ケンキュウ</t>
    </rPh>
    <rPh sb="26" eb="28">
      <t>シキン</t>
    </rPh>
    <rPh sb="29" eb="31">
      <t>バアイ</t>
    </rPh>
    <rPh sb="33" eb="35">
      <t>ツウカ</t>
    </rPh>
    <rPh sb="35" eb="37">
      <t>タンイ</t>
    </rPh>
    <rPh sb="38" eb="40">
      <t>キサイ</t>
    </rPh>
    <phoneticPr fontId="1"/>
  </si>
  <si>
    <t>⑥情報：資金名、研究題目、（課題番号）</t>
    <rPh sb="4" eb="7">
      <t>シキンメイ</t>
    </rPh>
    <rPh sb="8" eb="12">
      <t>ケンキュウダイモク</t>
    </rPh>
    <rPh sb="14" eb="16">
      <t>カダイ</t>
    </rPh>
    <rPh sb="16" eb="18">
      <t>バンゴウ</t>
    </rPh>
    <phoneticPr fontId="1"/>
  </si>
  <si>
    <t>10. 学生指導人数（直近５年）</t>
    <rPh sb="4" eb="6">
      <t>ガクセイ</t>
    </rPh>
    <rPh sb="6" eb="8">
      <t>シドウ</t>
    </rPh>
    <rPh sb="8" eb="10">
      <t>ニンズウ</t>
    </rPh>
    <rPh sb="11" eb="13">
      <t>チョッキン</t>
    </rPh>
    <rPh sb="14" eb="15">
      <t>ネン</t>
    </rPh>
    <phoneticPr fontId="1"/>
  </si>
  <si>
    <t>学位（学士・修士・博士）を取得させた学生の人数を、主指導教員、副指導教員に分けて、それぞれ過去５年分を記載してください。</t>
    <rPh sb="0" eb="2">
      <t>ガクイ</t>
    </rPh>
    <rPh sb="3" eb="5">
      <t>ガクシ</t>
    </rPh>
    <rPh sb="6" eb="8">
      <t>シュウシ</t>
    </rPh>
    <rPh sb="9" eb="11">
      <t>ハカセ</t>
    </rPh>
    <rPh sb="13" eb="15">
      <t>シュトク</t>
    </rPh>
    <rPh sb="18" eb="20">
      <t>ガクセイ</t>
    </rPh>
    <rPh sb="21" eb="23">
      <t>ニンズウ</t>
    </rPh>
    <rPh sb="25" eb="26">
      <t>シュ</t>
    </rPh>
    <rPh sb="26" eb="30">
      <t>シドウキョウイン</t>
    </rPh>
    <rPh sb="31" eb="34">
      <t>フクシドウ</t>
    </rPh>
    <rPh sb="34" eb="36">
      <t>キョウイン</t>
    </rPh>
    <rPh sb="37" eb="38">
      <t>ワ</t>
    </rPh>
    <rPh sb="45" eb="47">
      <t>カコ</t>
    </rPh>
    <rPh sb="48" eb="50">
      <t>ネンブン</t>
    </rPh>
    <rPh sb="51" eb="53">
      <t>キサイ</t>
    </rPh>
    <phoneticPr fontId="1"/>
  </si>
  <si>
    <t>11. 学生による研究発表</t>
    <rPh sb="4" eb="6">
      <t>ガクセイ</t>
    </rPh>
    <rPh sb="9" eb="13">
      <t>ケンキュウハッピョウ</t>
    </rPh>
    <phoneticPr fontId="1"/>
  </si>
  <si>
    <t>下記の研究発表に指導学生が関係する場合、記載してください。</t>
    <rPh sb="0" eb="2">
      <t>カキ</t>
    </rPh>
    <rPh sb="3" eb="5">
      <t>ケンキュウ</t>
    </rPh>
    <rPh sb="5" eb="7">
      <t>ハッピョウ</t>
    </rPh>
    <rPh sb="8" eb="10">
      <t>シドウ</t>
    </rPh>
    <rPh sb="10" eb="12">
      <t>ガクセイ</t>
    </rPh>
    <rPh sb="13" eb="15">
      <t>カンケイ</t>
    </rPh>
    <rPh sb="17" eb="19">
      <t>バアイ</t>
    </rPh>
    <rPh sb="20" eb="22">
      <t>キサイ</t>
    </rPh>
    <phoneticPr fontId="1"/>
  </si>
  <si>
    <t>・原著論文・解説記事・プロシーディングス（いずれも査読付き）に指導学生が連名となっている場合（それぞれ02.原著論文・03.総説解説・04.Proc.と重複）</t>
    <rPh sb="1" eb="5">
      <t>ゲンチョロンブン</t>
    </rPh>
    <rPh sb="6" eb="8">
      <t>カイセツ</t>
    </rPh>
    <rPh sb="8" eb="10">
      <t>キジ</t>
    </rPh>
    <rPh sb="25" eb="28">
      <t>サドクツ</t>
    </rPh>
    <rPh sb="31" eb="33">
      <t>シドウ</t>
    </rPh>
    <rPh sb="33" eb="35">
      <t>ガクセイ</t>
    </rPh>
    <rPh sb="36" eb="38">
      <t>レンメイ</t>
    </rPh>
    <rPh sb="44" eb="46">
      <t>バアイ</t>
    </rPh>
    <rPh sb="54" eb="58">
      <t>ゲンチョロンブン</t>
    </rPh>
    <rPh sb="62" eb="64">
      <t>ソウセツ</t>
    </rPh>
    <rPh sb="64" eb="66">
      <t>カイセツ</t>
    </rPh>
    <rPh sb="76" eb="78">
      <t>チョウフク</t>
    </rPh>
    <phoneticPr fontId="1"/>
  </si>
  <si>
    <t>・指導学生が学会講演会などで発表した場合</t>
    <rPh sb="1" eb="3">
      <t>シドウ</t>
    </rPh>
    <rPh sb="3" eb="5">
      <t>ガクセイ</t>
    </rPh>
    <rPh sb="6" eb="11">
      <t>ガッカイコウエンカイ</t>
    </rPh>
    <rPh sb="14" eb="16">
      <t>ハッピョウ</t>
    </rPh>
    <rPh sb="18" eb="20">
      <t>バアイ</t>
    </rPh>
    <phoneticPr fontId="1"/>
  </si>
  <si>
    <t>②論文：原著論文、解説記事、プロシーディングスに該当する場合にチェックしてください。学会発表に相当する場合にはチェックを外してください。</t>
    <rPh sb="1" eb="3">
      <t>ロンブン</t>
    </rPh>
    <rPh sb="24" eb="26">
      <t>ガイトウ</t>
    </rPh>
    <rPh sb="28" eb="30">
      <t>バアイ</t>
    </rPh>
    <rPh sb="42" eb="46">
      <t>ガッカイハッピョウ</t>
    </rPh>
    <rPh sb="47" eb="49">
      <t>ソウトウ</t>
    </rPh>
    <rPh sb="51" eb="53">
      <t>バアイ</t>
    </rPh>
    <rPh sb="60" eb="61">
      <t>ハズ</t>
    </rPh>
    <phoneticPr fontId="1"/>
  </si>
  <si>
    <t>⑥情報：</t>
    <phoneticPr fontId="1"/>
  </si>
  <si>
    <t>　本件が、原著論文・解説記事・プロシーディングス相当する場合には、それぞれ 02.原著論文・03.総説解説・04.Proc.の記載内容をコピーしてください。</t>
    <rPh sb="1" eb="3">
      <t>ホンケン</t>
    </rPh>
    <rPh sb="24" eb="26">
      <t>ソウトウ</t>
    </rPh>
    <rPh sb="63" eb="65">
      <t>キサイ</t>
    </rPh>
    <rPh sb="65" eb="67">
      <t>ナイヨウ</t>
    </rPh>
    <phoneticPr fontId="1"/>
  </si>
  <si>
    <t>　本件が、学会発表に相当する場合には、上記に準じて記載ください。</t>
    <rPh sb="1" eb="3">
      <t>ホンケン</t>
    </rPh>
    <rPh sb="5" eb="9">
      <t>ガッカイハッピョウ</t>
    </rPh>
    <rPh sb="10" eb="12">
      <t>ソウトウ</t>
    </rPh>
    <rPh sb="14" eb="16">
      <t>バアイ</t>
    </rPh>
    <rPh sb="19" eb="21">
      <t>ジョウキ</t>
    </rPh>
    <rPh sb="22" eb="23">
      <t>ジュン</t>
    </rPh>
    <rPh sb="25" eb="27">
      <t>キサイ</t>
    </rPh>
    <phoneticPr fontId="1"/>
  </si>
  <si>
    <t>　いずれも、学生の名前に下線を付し、学部(B)・修士(M)・博士(D)の別を、信濃太郎(M)のように付けて下さい。</t>
    <phoneticPr fontId="1"/>
  </si>
  <si>
    <t>12. 授業</t>
    <rPh sb="4" eb="6">
      <t>ジュギョウ</t>
    </rPh>
    <phoneticPr fontId="1"/>
  </si>
  <si>
    <t>講義などの実績を記載してください。</t>
    <rPh sb="0" eb="2">
      <t>コウギ</t>
    </rPh>
    <rPh sb="5" eb="7">
      <t>ジッセキ</t>
    </rPh>
    <phoneticPr fontId="1"/>
  </si>
  <si>
    <t>②開講年度：その授業科目を開講した年度を記入してください。</t>
    <rPh sb="1" eb="5">
      <t>カイコウネンド</t>
    </rPh>
    <rPh sb="8" eb="10">
      <t>ジュギョウ</t>
    </rPh>
    <rPh sb="10" eb="12">
      <t>カモク</t>
    </rPh>
    <rPh sb="13" eb="15">
      <t>カイコウ</t>
    </rPh>
    <rPh sb="17" eb="18">
      <t>ネン</t>
    </rPh>
    <rPh sb="18" eb="19">
      <t>ド</t>
    </rPh>
    <rPh sb="20" eb="22">
      <t>キニュウ</t>
    </rPh>
    <phoneticPr fontId="1"/>
  </si>
  <si>
    <t>③課程：その授業科目が、学部課程・修士課程・博士課程のいずれであるかをドロップボックスから選択してください。</t>
    <rPh sb="1" eb="3">
      <t>カテイ</t>
    </rPh>
    <rPh sb="6" eb="8">
      <t>ジュギョウ</t>
    </rPh>
    <rPh sb="8" eb="10">
      <t>カモク</t>
    </rPh>
    <rPh sb="12" eb="14">
      <t>ガクブ</t>
    </rPh>
    <rPh sb="14" eb="16">
      <t>カテイ</t>
    </rPh>
    <rPh sb="17" eb="19">
      <t>シュウシ</t>
    </rPh>
    <rPh sb="19" eb="21">
      <t>カテイ</t>
    </rPh>
    <rPh sb="22" eb="24">
      <t>ハカセ</t>
    </rPh>
    <rPh sb="24" eb="26">
      <t>カテイ</t>
    </rPh>
    <rPh sb="45" eb="47">
      <t>センタク</t>
    </rPh>
    <phoneticPr fontId="1"/>
  </si>
  <si>
    <t>④必修：その授業が必修科目の場合にチェックしてください。</t>
    <rPh sb="1" eb="3">
      <t>ヒッシュウ</t>
    </rPh>
    <rPh sb="6" eb="8">
      <t>ジュギョウ</t>
    </rPh>
    <rPh sb="9" eb="11">
      <t>ヒッシュウ</t>
    </rPh>
    <rPh sb="11" eb="13">
      <t>カモク</t>
    </rPh>
    <rPh sb="14" eb="16">
      <t>バアイ</t>
    </rPh>
    <phoneticPr fontId="1"/>
  </si>
  <si>
    <t>⑤講義：その受講が講義科目の場合にチェックしてください。</t>
    <rPh sb="1" eb="3">
      <t>コウギ</t>
    </rPh>
    <rPh sb="6" eb="8">
      <t>ジュコウ</t>
    </rPh>
    <rPh sb="9" eb="13">
      <t>コウギカモク</t>
    </rPh>
    <rPh sb="14" eb="16">
      <t>バアイ</t>
    </rPh>
    <phoneticPr fontId="1"/>
  </si>
  <si>
    <t>⑥教員数：その授業科目を担当した教員数を記入してください。単独担当科目の場合は1となります。</t>
    <rPh sb="1" eb="3">
      <t>キョウイン</t>
    </rPh>
    <rPh sb="3" eb="4">
      <t>スウ</t>
    </rPh>
    <rPh sb="7" eb="11">
      <t>ジュギョウカモク</t>
    </rPh>
    <rPh sb="12" eb="14">
      <t>タントウ</t>
    </rPh>
    <rPh sb="16" eb="19">
      <t>キョウインスウ</t>
    </rPh>
    <rPh sb="20" eb="22">
      <t>キニュウ</t>
    </rPh>
    <rPh sb="29" eb="31">
      <t>タンドク</t>
    </rPh>
    <rPh sb="31" eb="33">
      <t>タントウ</t>
    </rPh>
    <rPh sb="33" eb="35">
      <t>カモク</t>
    </rPh>
    <rPh sb="36" eb="38">
      <t>バアイ</t>
    </rPh>
    <phoneticPr fontId="1"/>
  </si>
  <si>
    <t>⑦受講者数：その受講科目を受講した学生数を記入してください。不明の場合はおよその数で構いません。</t>
    <rPh sb="1" eb="5">
      <t>ジュコウシャスウ</t>
    </rPh>
    <rPh sb="8" eb="10">
      <t>ジュコウ</t>
    </rPh>
    <rPh sb="10" eb="12">
      <t>カモク</t>
    </rPh>
    <rPh sb="13" eb="15">
      <t>ジュコウ</t>
    </rPh>
    <rPh sb="17" eb="19">
      <t>ガクセイ</t>
    </rPh>
    <rPh sb="19" eb="20">
      <t>スウ</t>
    </rPh>
    <rPh sb="21" eb="23">
      <t>キニュウ</t>
    </rPh>
    <rPh sb="30" eb="32">
      <t>フメイ</t>
    </rPh>
    <rPh sb="33" eb="35">
      <t>バアイ</t>
    </rPh>
    <rPh sb="40" eb="41">
      <t>カズ</t>
    </rPh>
    <rPh sb="42" eb="43">
      <t>カマ</t>
    </rPh>
    <phoneticPr fontId="1"/>
  </si>
  <si>
    <t>⑧授業名：授業科目名を記入してください。</t>
    <rPh sb="1" eb="3">
      <t>ジュギョウ</t>
    </rPh>
    <rPh sb="3" eb="4">
      <t>メイ</t>
    </rPh>
    <rPh sb="5" eb="7">
      <t>ジュギョウ</t>
    </rPh>
    <rPh sb="7" eb="9">
      <t>カモク</t>
    </rPh>
    <rPh sb="9" eb="10">
      <t>メイ</t>
    </rPh>
    <rPh sb="11" eb="13">
      <t>キニュウ</t>
    </rPh>
    <phoneticPr fontId="1"/>
  </si>
  <si>
    <t>13. 教育特記</t>
    <rPh sb="4" eb="6">
      <t>キョウイク</t>
    </rPh>
    <rPh sb="6" eb="8">
      <t>トッキ</t>
    </rPh>
    <phoneticPr fontId="1"/>
  </si>
  <si>
    <t>次の項目に該当する教育上の特記すべき事項を記載してください。</t>
    <rPh sb="9" eb="11">
      <t>キョウイク</t>
    </rPh>
    <rPh sb="11" eb="12">
      <t>ジョウ</t>
    </rPh>
    <rPh sb="13" eb="15">
      <t>トッキ</t>
    </rPh>
    <rPh sb="18" eb="20">
      <t>ジコウ</t>
    </rPh>
    <rPh sb="21" eb="23">
      <t>キサイ</t>
    </rPh>
    <phoneticPr fontId="1"/>
  </si>
  <si>
    <t>・受賞：ベストティーチャー賞など</t>
    <rPh sb="13" eb="14">
      <t>ショウ</t>
    </rPh>
    <phoneticPr fontId="1"/>
  </si>
  <si>
    <t>・教育GPの獲得、大学・学部の教育改善リーダーなど</t>
    <rPh sb="1" eb="3">
      <t>キョウイク</t>
    </rPh>
    <rPh sb="6" eb="8">
      <t>カクトク</t>
    </rPh>
    <rPh sb="9" eb="11">
      <t>ダイガク</t>
    </rPh>
    <rPh sb="12" eb="14">
      <t>ガクブ</t>
    </rPh>
    <rPh sb="15" eb="17">
      <t>キョウイク</t>
    </rPh>
    <rPh sb="17" eb="19">
      <t>カイゼン</t>
    </rPh>
    <phoneticPr fontId="1"/>
  </si>
  <si>
    <t>・教育・研究に関わる資格など（英語の検定試験（TOEIC・TOEFL・英検等のスコア）、技術士など）</t>
    <rPh sb="1" eb="3">
      <t>キョウイク</t>
    </rPh>
    <rPh sb="4" eb="6">
      <t>ケンキュウ</t>
    </rPh>
    <rPh sb="7" eb="8">
      <t>カカ</t>
    </rPh>
    <rPh sb="10" eb="12">
      <t>シカク</t>
    </rPh>
    <phoneticPr fontId="1"/>
  </si>
  <si>
    <t>②表彰：本件が受賞に相当する場合にチェックしてください。</t>
    <rPh sb="1" eb="3">
      <t>ヒョウショウ</t>
    </rPh>
    <rPh sb="4" eb="6">
      <t>ホンケン</t>
    </rPh>
    <rPh sb="7" eb="9">
      <t>ジュショウ</t>
    </rPh>
    <rPh sb="10" eb="12">
      <t>ソウトウ</t>
    </rPh>
    <rPh sb="14" eb="16">
      <t>バアイ</t>
    </rPh>
    <phoneticPr fontId="1"/>
  </si>
  <si>
    <t>14. 社会的・国際的な連携・交流活動の実績</t>
    <rPh sb="4" eb="6">
      <t>シャカイ</t>
    </rPh>
    <rPh sb="6" eb="7">
      <t>テキ</t>
    </rPh>
    <rPh sb="8" eb="11">
      <t>コクサイテキ</t>
    </rPh>
    <rPh sb="12" eb="14">
      <t>レンケイ</t>
    </rPh>
    <rPh sb="15" eb="17">
      <t>コウリュウ</t>
    </rPh>
    <rPh sb="17" eb="19">
      <t>カツドウ</t>
    </rPh>
    <rPh sb="20" eb="22">
      <t>ジッセキ</t>
    </rPh>
    <phoneticPr fontId="1"/>
  </si>
  <si>
    <t>次の項目に該当する事項を記載してください。</t>
    <rPh sb="9" eb="11">
      <t>ジコウ</t>
    </rPh>
    <rPh sb="12" eb="14">
      <t>キサイ</t>
    </rPh>
    <phoneticPr fontId="1"/>
  </si>
  <si>
    <t>・国際会議等の主催責任者・実行委員など</t>
    <rPh sb="1" eb="3">
      <t>コクサイ</t>
    </rPh>
    <rPh sb="3" eb="5">
      <t>カイギ</t>
    </rPh>
    <rPh sb="5" eb="6">
      <t>ナド</t>
    </rPh>
    <rPh sb="7" eb="9">
      <t>シュサイ</t>
    </rPh>
    <rPh sb="9" eb="12">
      <t>セキニンシャ</t>
    </rPh>
    <rPh sb="13" eb="15">
      <t>ジッコウ</t>
    </rPh>
    <rPh sb="15" eb="17">
      <t>イイン</t>
    </rPh>
    <phoneticPr fontId="1"/>
  </si>
  <si>
    <t>・国際プロジェクトのリーダー・メンバーなど</t>
    <rPh sb="1" eb="3">
      <t>コクサイ</t>
    </rPh>
    <phoneticPr fontId="1"/>
  </si>
  <si>
    <t>・その他の国際的な連携・交流活動など（国際的な共同研究など）</t>
    <rPh sb="3" eb="4">
      <t>タ</t>
    </rPh>
    <rPh sb="5" eb="8">
      <t>コクサイテキ</t>
    </rPh>
    <rPh sb="9" eb="11">
      <t>レンケイ</t>
    </rPh>
    <rPh sb="12" eb="14">
      <t>コウリュウ</t>
    </rPh>
    <rPh sb="14" eb="16">
      <t>カツドウ</t>
    </rPh>
    <rPh sb="19" eb="22">
      <t>コクサイテキ</t>
    </rPh>
    <phoneticPr fontId="1"/>
  </si>
  <si>
    <t>・専門分野の公的委員会等の委員など（国内を含む）</t>
    <rPh sb="18" eb="20">
      <t>コクナイ</t>
    </rPh>
    <rPh sb="21" eb="22">
      <t>フク</t>
    </rPh>
    <phoneticPr fontId="1"/>
  </si>
  <si>
    <t>②国際：本件が国際的な取り組みに相当する場合にチェックしてください。</t>
    <rPh sb="1" eb="3">
      <t>コクサイ</t>
    </rPh>
    <rPh sb="4" eb="6">
      <t>ホンケン</t>
    </rPh>
    <rPh sb="7" eb="10">
      <t>コクサイテキ</t>
    </rPh>
    <rPh sb="11" eb="12">
      <t>ト</t>
    </rPh>
    <rPh sb="13" eb="14">
      <t>ク</t>
    </rPh>
    <rPh sb="16" eb="18">
      <t>ソウトウ</t>
    </rPh>
    <rPh sb="20" eb="22">
      <t>バアイ</t>
    </rPh>
    <phoneticPr fontId="1"/>
  </si>
  <si>
    <t>15. 本人に関する所見を求め得る研究者の氏名とその連絡先（２名）</t>
    <rPh sb="4" eb="6">
      <t>ホンニン</t>
    </rPh>
    <rPh sb="7" eb="8">
      <t>カン</t>
    </rPh>
    <rPh sb="10" eb="12">
      <t>ショケン</t>
    </rPh>
    <rPh sb="13" eb="14">
      <t>モト</t>
    </rPh>
    <rPh sb="15" eb="16">
      <t>ウ</t>
    </rPh>
    <rPh sb="17" eb="20">
      <t>ケンキュウシャ</t>
    </rPh>
    <rPh sb="21" eb="23">
      <t>シメイ</t>
    </rPh>
    <rPh sb="26" eb="29">
      <t>レンラクサキ</t>
    </rPh>
    <rPh sb="31" eb="32">
      <t>メイ</t>
    </rPh>
    <phoneticPr fontId="1"/>
  </si>
  <si>
    <t>必要に応じて所見を求めることがあります。</t>
    <rPh sb="0" eb="2">
      <t>ヒツヨウ</t>
    </rPh>
    <rPh sb="3" eb="4">
      <t>オウ</t>
    </rPh>
    <rPh sb="6" eb="8">
      <t>ショケン</t>
    </rPh>
    <rPh sb="9" eb="10">
      <t>モト</t>
    </rPh>
    <phoneticPr fontId="1"/>
  </si>
  <si>
    <t>以上です。</t>
    <rPh sb="0" eb="2">
      <t>イジョウ</t>
    </rPh>
    <phoneticPr fontId="1"/>
  </si>
  <si>
    <t>業績調書</t>
    <rPh sb="0" eb="4">
      <t>ギョウセキチョウショ</t>
    </rPh>
    <phoneticPr fontId="1"/>
  </si>
  <si>
    <t>公募開始日</t>
    <rPh sb="0" eb="5">
      <t>コウボカイシビ</t>
    </rPh>
    <phoneticPr fontId="1"/>
  </si>
  <si>
    <t>公募終了日</t>
    <rPh sb="0" eb="2">
      <t>コウボ</t>
    </rPh>
    <rPh sb="2" eb="5">
      <t>シュウリョウビ</t>
    </rPh>
    <phoneticPr fontId="1"/>
  </si>
  <si>
    <t>氏名</t>
    <rPh sb="0" eb="2">
      <t>シメイ</t>
    </rPh>
    <phoneticPr fontId="1"/>
  </si>
  <si>
    <t>所属</t>
    <rPh sb="0" eb="2">
      <t>ショゾク</t>
    </rPh>
    <phoneticPr fontId="1"/>
  </si>
  <si>
    <t>研究分野</t>
    <rPh sb="0" eb="4">
      <t>ケンキュウブンヤ</t>
    </rPh>
    <phoneticPr fontId="1"/>
  </si>
  <si>
    <t>繊維花子</t>
    <rPh sb="0" eb="2">
      <t>センイ</t>
    </rPh>
    <rPh sb="2" eb="4">
      <t>ハナコ</t>
    </rPh>
    <phoneticPr fontId="1"/>
  </si>
  <si>
    <t>信州大学繊維学部</t>
    <rPh sb="0" eb="4">
      <t>シンシュウダイガク</t>
    </rPh>
    <rPh sb="4" eb="8">
      <t>センイガクブ</t>
    </rPh>
    <phoneticPr fontId="1"/>
  </si>
  <si>
    <t>繊維工学</t>
    <rPh sb="0" eb="4">
      <t>センイコウガク</t>
    </rPh>
    <phoneticPr fontId="1"/>
  </si>
  <si>
    <t>業績サマリー（自動的に集計されます）</t>
    <rPh sb="0" eb="2">
      <t>ギョウセキ</t>
    </rPh>
    <rPh sb="7" eb="10">
      <t>ジドウテキ</t>
    </rPh>
    <rPh sb="11" eb="13">
      <t>シュウケイ</t>
    </rPh>
    <phoneticPr fontId="1"/>
  </si>
  <si>
    <r>
      <rPr>
        <sz val="11"/>
        <color theme="1"/>
        <rFont val="游ゴシック"/>
        <family val="2"/>
        <charset val="128"/>
      </rPr>
      <t>直近５年</t>
    </r>
    <rPh sb="0" eb="2">
      <t>チョッキン</t>
    </rPh>
    <rPh sb="3" eb="4">
      <t>ネン</t>
    </rPh>
    <phoneticPr fontId="1"/>
  </si>
  <si>
    <r>
      <rPr>
        <sz val="11"/>
        <color theme="1"/>
        <rFont val="游ゴシック"/>
        <family val="2"/>
        <charset val="128"/>
      </rPr>
      <t>全業績
（直近５年を含む）</t>
    </r>
    <rPh sb="0" eb="3">
      <t>ゼンギョウセキ</t>
    </rPh>
    <rPh sb="5" eb="7">
      <t>チョッキン</t>
    </rPh>
    <rPh sb="8" eb="9">
      <t>ネン</t>
    </rPh>
    <rPh sb="10" eb="11">
      <t>フク</t>
    </rPh>
    <phoneticPr fontId="1"/>
  </si>
  <si>
    <t>直近5年＝</t>
    <rPh sb="0" eb="2">
      <t>チョッキン</t>
    </rPh>
    <rPh sb="3" eb="4">
      <t>ネン</t>
    </rPh>
    <phoneticPr fontId="1"/>
  </si>
  <si>
    <t>年以降</t>
    <rPh sb="0" eb="1">
      <t>ネン</t>
    </rPh>
    <rPh sb="1" eb="3">
      <t>イコウ</t>
    </rPh>
    <phoneticPr fontId="1"/>
  </si>
  <si>
    <r>
      <rPr>
        <sz val="11"/>
        <color theme="1"/>
        <rFont val="游ゴシック"/>
        <family val="2"/>
        <charset val="128"/>
      </rPr>
      <t>うち</t>
    </r>
    <r>
      <rPr>
        <sz val="11"/>
        <color theme="1"/>
        <rFont val="Ariel"/>
        <family val="2"/>
      </rPr>
      <t>FA/CA</t>
    </r>
    <phoneticPr fontId="1"/>
  </si>
  <si>
    <t>学術論文
（査読有）</t>
    <rPh sb="0" eb="2">
      <t>ガクジュツ</t>
    </rPh>
    <rPh sb="2" eb="4">
      <t>ロンブン</t>
    </rPh>
    <rPh sb="6" eb="8">
      <t>サドク</t>
    </rPh>
    <rPh sb="8" eb="9">
      <t>アリ</t>
    </rPh>
    <phoneticPr fontId="1"/>
  </si>
  <si>
    <r>
      <t>Q1</t>
    </r>
    <r>
      <rPr>
        <sz val="11"/>
        <rFont val="ＭＳ 明朝"/>
        <family val="1"/>
        <charset val="128"/>
      </rPr>
      <t>ジャーナル</t>
    </r>
    <r>
      <rPr>
        <sz val="11"/>
        <rFont val="ＭＳ ゴシック"/>
        <family val="3"/>
        <charset val="128"/>
      </rPr>
      <t>に掲載された論文</t>
    </r>
    <rPh sb="8" eb="10">
      <t>ケイサイ</t>
    </rPh>
    <rPh sb="13" eb="15">
      <t>ロンブン</t>
    </rPh>
    <phoneticPr fontId="9"/>
  </si>
  <si>
    <r>
      <rPr>
        <sz val="11"/>
        <color theme="1"/>
        <rFont val="ＭＳ 明朝"/>
        <family val="1"/>
        <charset val="128"/>
      </rPr>
      <t>上記以外の、</t>
    </r>
    <r>
      <rPr>
        <sz val="11"/>
        <color theme="1"/>
        <rFont val="Ariel"/>
        <family val="2"/>
      </rPr>
      <t>WoS</t>
    </r>
    <r>
      <rPr>
        <sz val="11"/>
        <color theme="1"/>
        <rFont val="ＭＳ 明朝"/>
        <family val="1"/>
        <charset val="128"/>
      </rPr>
      <t>登録雑誌に掲載された英語論文</t>
    </r>
    <phoneticPr fontId="9"/>
  </si>
  <si>
    <t>上記以外の、日本学術会議協力学術研究団体として登録された学会が刊行する学会誌又は学術誌に掲載された論文</t>
    <rPh sb="0" eb="4">
      <t>ジョウキイガイ</t>
    </rPh>
    <rPh sb="44" eb="46">
      <t>ケイサイ</t>
    </rPh>
    <rPh sb="49" eb="51">
      <t>ロンブン</t>
    </rPh>
    <phoneticPr fontId="9"/>
  </si>
  <si>
    <t>うち英語論文</t>
    <rPh sb="2" eb="4">
      <t>エイゴ</t>
    </rPh>
    <rPh sb="4" eb="6">
      <t>ロンブン</t>
    </rPh>
    <phoneticPr fontId="1"/>
  </si>
  <si>
    <r>
      <rPr>
        <sz val="11"/>
        <rFont val="ＭＳ 明朝"/>
        <family val="1"/>
        <charset val="128"/>
      </rPr>
      <t>上記以外</t>
    </r>
    <rPh sb="0" eb="2">
      <t>ジョウキ</t>
    </rPh>
    <rPh sb="2" eb="4">
      <t>イガイ</t>
    </rPh>
    <phoneticPr fontId="9"/>
  </si>
  <si>
    <r>
      <rPr>
        <b/>
        <sz val="11"/>
        <rFont val="ＭＳ 明朝"/>
        <family val="1"/>
        <charset val="128"/>
      </rPr>
      <t>小計</t>
    </r>
    <rPh sb="0" eb="2">
      <t>ショウケイ</t>
    </rPh>
    <phoneticPr fontId="1"/>
  </si>
  <si>
    <t>総説
レビュー</t>
    <rPh sb="0" eb="2">
      <t>ソウセツ</t>
    </rPh>
    <phoneticPr fontId="1"/>
  </si>
  <si>
    <t>上記以外の、日本学術会議協力学術研究団体として登録された学会が刊行する学会誌又は学術誌に掲載された英語論文</t>
    <rPh sb="0" eb="4">
      <t>ジョウキイガイ</t>
    </rPh>
    <rPh sb="44" eb="46">
      <t>ケイサイ</t>
    </rPh>
    <rPh sb="49" eb="51">
      <t>エイゴ</t>
    </rPh>
    <rPh sb="51" eb="53">
      <t>ロンブン</t>
    </rPh>
    <phoneticPr fontId="9"/>
  </si>
  <si>
    <t>プロシーディングス（査読有）</t>
    <rPh sb="10" eb="12">
      <t>サドク</t>
    </rPh>
    <rPh sb="12" eb="13">
      <t>アリ</t>
    </rPh>
    <phoneticPr fontId="1"/>
  </si>
  <si>
    <t>著書</t>
    <rPh sb="0" eb="2">
      <t>チョショ</t>
    </rPh>
    <phoneticPr fontId="1"/>
  </si>
  <si>
    <t>専門書</t>
    <rPh sb="0" eb="3">
      <t>センモンショ</t>
    </rPh>
    <phoneticPr fontId="1"/>
  </si>
  <si>
    <t>単著</t>
    <rPh sb="0" eb="2">
      <t>タンチョ</t>
    </rPh>
    <phoneticPr fontId="1"/>
  </si>
  <si>
    <t>和文</t>
    <rPh sb="0" eb="2">
      <t>ワブン</t>
    </rPh>
    <phoneticPr fontId="1"/>
  </si>
  <si>
    <t>件</t>
    <rPh sb="0" eb="1">
      <t>ケン</t>
    </rPh>
    <phoneticPr fontId="1"/>
  </si>
  <si>
    <t>英文</t>
    <rPh sb="0" eb="2">
      <t>エイブン</t>
    </rPh>
    <phoneticPr fontId="1"/>
  </si>
  <si>
    <t>共著</t>
    <rPh sb="0" eb="2">
      <t>キョウチョ</t>
    </rPh>
    <phoneticPr fontId="1"/>
  </si>
  <si>
    <t>特許</t>
    <rPh sb="0" eb="2">
      <t>トッキョ</t>
    </rPh>
    <phoneticPr fontId="1"/>
  </si>
  <si>
    <t>出願</t>
    <rPh sb="0" eb="2">
      <t>シュツガン</t>
    </rPh>
    <phoneticPr fontId="1"/>
  </si>
  <si>
    <t>国内</t>
    <rPh sb="0" eb="2">
      <t>コクナイ</t>
    </rPh>
    <phoneticPr fontId="1"/>
  </si>
  <si>
    <t>海外</t>
    <rPh sb="0" eb="2">
      <t>カイガイ</t>
    </rPh>
    <phoneticPr fontId="1"/>
  </si>
  <si>
    <t>登録</t>
    <rPh sb="0" eb="2">
      <t>トウロク</t>
    </rPh>
    <phoneticPr fontId="1"/>
  </si>
  <si>
    <t>競争的研究資金</t>
    <rPh sb="0" eb="3">
      <t>キョウソウテキ</t>
    </rPh>
    <rPh sb="3" eb="7">
      <t>ケンキュウシキン</t>
    </rPh>
    <phoneticPr fontId="1"/>
  </si>
  <si>
    <t>件数（海外含む）</t>
    <rPh sb="0" eb="2">
      <t>ケンスウ</t>
    </rPh>
    <rPh sb="3" eb="5">
      <t>カイガイ</t>
    </rPh>
    <rPh sb="5" eb="6">
      <t>フク</t>
    </rPh>
    <phoneticPr fontId="1"/>
  </si>
  <si>
    <t>金額（日本円のみ）</t>
    <rPh sb="0" eb="2">
      <t>キンガク</t>
    </rPh>
    <rPh sb="3" eb="5">
      <t>ニホン</t>
    </rPh>
    <rPh sb="5" eb="6">
      <t>エン</t>
    </rPh>
    <phoneticPr fontId="1"/>
  </si>
  <si>
    <t>万円</t>
    <rPh sb="0" eb="2">
      <t>マンエン</t>
    </rPh>
    <phoneticPr fontId="1"/>
  </si>
  <si>
    <t>教科書</t>
    <rPh sb="0" eb="3">
      <t>キョウカショ</t>
    </rPh>
    <phoneticPr fontId="1"/>
  </si>
  <si>
    <t>学生による研究発表</t>
    <rPh sb="0" eb="2">
      <t>ガクセイ</t>
    </rPh>
    <rPh sb="5" eb="9">
      <t>ケンキュウハッピョウ</t>
    </rPh>
    <phoneticPr fontId="1"/>
  </si>
  <si>
    <t>論文</t>
    <rPh sb="0" eb="2">
      <t>ロンブン</t>
    </rPh>
    <phoneticPr fontId="1"/>
  </si>
  <si>
    <t>発表</t>
    <rPh sb="0" eb="2">
      <t>ハッピョウ</t>
    </rPh>
    <phoneticPr fontId="1"/>
  </si>
  <si>
    <t>担当授業数（学部）</t>
    <rPh sb="0" eb="4">
      <t>タントウジュギョウ</t>
    </rPh>
    <rPh sb="4" eb="5">
      <t>スウ</t>
    </rPh>
    <rPh sb="6" eb="8">
      <t>ガクブ</t>
    </rPh>
    <phoneticPr fontId="1"/>
  </si>
  <si>
    <t>単独</t>
    <rPh sb="0" eb="2">
      <t>タンドク</t>
    </rPh>
    <phoneticPr fontId="1"/>
  </si>
  <si>
    <t>分担</t>
    <rPh sb="0" eb="2">
      <t>ブンタン</t>
    </rPh>
    <phoneticPr fontId="1"/>
  </si>
  <si>
    <t>項番</t>
    <rPh sb="0" eb="2">
      <t>コウバン</t>
    </rPh>
    <phoneticPr fontId="1"/>
  </si>
  <si>
    <t>論文情報</t>
    <rPh sb="0" eb="4">
      <t>ロンブンジョウホウ</t>
    </rPh>
    <phoneticPr fontId="1"/>
  </si>
  <si>
    <t>論文題目</t>
    <rPh sb="0" eb="2">
      <t>ロンブン</t>
    </rPh>
    <rPh sb="2" eb="4">
      <t>ダイモク</t>
    </rPh>
    <phoneticPr fontId="1"/>
  </si>
  <si>
    <t>授与機関</t>
    <rPh sb="0" eb="2">
      <t>ジュヨ</t>
    </rPh>
    <rPh sb="2" eb="4">
      <t>キカン</t>
    </rPh>
    <phoneticPr fontId="1"/>
  </si>
  <si>
    <t>論文番号</t>
    <rPh sb="0" eb="4">
      <t>ロンブンバンゴウ</t>
    </rPh>
    <phoneticPr fontId="1"/>
  </si>
  <si>
    <t>授与年月日</t>
    <rPh sb="0" eb="5">
      <t>ジュヨネンガッピ</t>
    </rPh>
    <phoneticPr fontId="1"/>
  </si>
  <si>
    <t>博士号の名称</t>
    <rPh sb="0" eb="3">
      <t>ハカセゴウ</t>
    </rPh>
    <rPh sb="4" eb="6">
      <t>メイショウ</t>
    </rPh>
    <phoneticPr fontId="1"/>
  </si>
  <si>
    <t>02. 原著論文（査読有）</t>
    <rPh sb="4" eb="8">
      <t>ゲンチョロンブン</t>
    </rPh>
    <rPh sb="9" eb="12">
      <t>サドクアリ</t>
    </rPh>
    <phoneticPr fontId="1"/>
  </si>
  <si>
    <t>①項番</t>
    <rPh sb="1" eb="3">
      <t>コウバン</t>
    </rPh>
    <phoneticPr fontId="1"/>
  </si>
  <si>
    <t>②FA/CA</t>
    <phoneticPr fontId="1"/>
  </si>
  <si>
    <t>③論文種別</t>
    <rPh sb="1" eb="5">
      <t>ロンブンシュベツ</t>
    </rPh>
    <phoneticPr fontId="1"/>
  </si>
  <si>
    <t>④掲載年</t>
    <rPh sb="1" eb="4">
      <t>ケイサイネン</t>
    </rPh>
    <phoneticPr fontId="1"/>
  </si>
  <si>
    <t>⑤論文情報</t>
    <rPh sb="1" eb="5">
      <t>ロンブンジョウホウ</t>
    </rPh>
    <phoneticPr fontId="1"/>
  </si>
  <si>
    <t>ⒶQ1</t>
    <phoneticPr fontId="1"/>
  </si>
  <si>
    <t>ⒷWoS</t>
    <phoneticPr fontId="1"/>
  </si>
  <si>
    <t>Ⓒ学術会議</t>
    <rPh sb="1" eb="5">
      <t>ガクジュツカイギ</t>
    </rPh>
    <phoneticPr fontId="1"/>
  </si>
  <si>
    <t>Ⓓ英文</t>
    <rPh sb="1" eb="3">
      <t>エイブン</t>
    </rPh>
    <phoneticPr fontId="1"/>
  </si>
  <si>
    <t>Hanako SENI, Study of xxx, Journal of yyy, 12(3), 45-67, 2025, doi: **********, IF= 3.031 (20**), Rank 15/61 in Category INSTRUMENTS &amp; INSTRUMENTATION</t>
    <phoneticPr fontId="1"/>
  </si>
  <si>
    <t>繊維太郎，繊維花子，〇〇の研究、〇〇学会誌、12(3), 45-67, 2019.</t>
    <phoneticPr fontId="1"/>
  </si>
  <si>
    <t>03. 総説・レビュー</t>
    <rPh sb="4" eb="6">
      <t>ソウセツ</t>
    </rPh>
    <phoneticPr fontId="1"/>
  </si>
  <si>
    <t>Hanako SENI, Review of xxx, Journal of yyy, 12(3), 45-67, 2025, doi: **********, IF= 3.031 (20**), Rank 15/61 in Category INSTRUMENTS &amp; INSTRUMENTATION</t>
    <phoneticPr fontId="1"/>
  </si>
  <si>
    <t>繊維太郎，繊維花子，〇〇の総説、〇〇学会誌、12(3), 45-67, 2019.</t>
    <rPh sb="13" eb="15">
      <t>ソウセツ</t>
    </rPh>
    <phoneticPr fontId="1"/>
  </si>
  <si>
    <t>04. プロシーディングス（査読有）</t>
    <rPh sb="14" eb="17">
      <t>サドクアリ</t>
    </rPh>
    <phoneticPr fontId="1"/>
  </si>
  <si>
    <t>③掲載年</t>
    <rPh sb="1" eb="3">
      <t>ケイサイ</t>
    </rPh>
    <rPh sb="3" eb="4">
      <t>ネン</t>
    </rPh>
    <phoneticPr fontId="1"/>
  </si>
  <si>
    <t>④論文情報</t>
    <rPh sb="1" eb="5">
      <t>ロンブンジョウホウ</t>
    </rPh>
    <phoneticPr fontId="1"/>
  </si>
  <si>
    <t>Hanako SENI, Study of xxx, Proceedings of yyy, 12(3), 45-67, 2025, doi: **********</t>
    <phoneticPr fontId="1"/>
  </si>
  <si>
    <t>②種別</t>
    <rPh sb="1" eb="3">
      <t>シュベツ</t>
    </rPh>
    <phoneticPr fontId="1"/>
  </si>
  <si>
    <t>③著者数</t>
    <rPh sb="1" eb="3">
      <t>チョシャ</t>
    </rPh>
    <rPh sb="3" eb="4">
      <t>スウ</t>
    </rPh>
    <phoneticPr fontId="1"/>
  </si>
  <si>
    <t>④英文</t>
    <rPh sb="1" eb="3">
      <t>エイブン</t>
    </rPh>
    <phoneticPr fontId="1"/>
  </si>
  <si>
    <t>⑤掲載年</t>
    <rPh sb="1" eb="4">
      <t>ケイサイネン</t>
    </rPh>
    <phoneticPr fontId="1"/>
  </si>
  <si>
    <t>⑥情報</t>
    <rPh sb="1" eb="3">
      <t>ジョウホウ</t>
    </rPh>
    <phoneticPr fontId="1"/>
  </si>
  <si>
    <t>Hanako SENI,  Book of xxx, yyy publishing, 2025.</t>
    <phoneticPr fontId="1"/>
  </si>
  <si>
    <t>繊維花子，繊維太郎，〇〇読本、〇〇出版、 2019.</t>
    <rPh sb="0" eb="4">
      <t>センイハナコ</t>
    </rPh>
    <rPh sb="12" eb="14">
      <t>ドクホン</t>
    </rPh>
    <rPh sb="17" eb="19">
      <t>シュッパン</t>
    </rPh>
    <phoneticPr fontId="1"/>
  </si>
  <si>
    <t>②登録</t>
    <rPh sb="1" eb="3">
      <t>トウロク</t>
    </rPh>
    <phoneticPr fontId="1"/>
  </si>
  <si>
    <t>③外国</t>
    <rPh sb="1" eb="3">
      <t>ガイコク</t>
    </rPh>
    <phoneticPr fontId="1"/>
  </si>
  <si>
    <t>④年</t>
    <rPh sb="1" eb="2">
      <t>ネン</t>
    </rPh>
    <phoneticPr fontId="1"/>
  </si>
  <si>
    <r>
      <t>XXX device, Hanako SENI</t>
    </r>
    <r>
      <rPr>
        <sz val="11"/>
        <color rgb="FFFF0000"/>
        <rFont val="ＭＳ Ｐ明朝"/>
        <family val="1"/>
        <charset val="128"/>
      </rPr>
      <t>、米国1</t>
    </r>
    <r>
      <rPr>
        <sz val="11"/>
        <color rgb="FFFF0000"/>
        <rFont val="Times New Roman"/>
        <family val="1"/>
      </rPr>
      <t>1/123,456</t>
    </r>
    <phoneticPr fontId="1"/>
  </si>
  <si>
    <t>〇〇機構、繊維花子、特許1234567</t>
    <phoneticPr fontId="1"/>
  </si>
  <si>
    <t>07. 作品、制作物等</t>
    <rPh sb="4" eb="6">
      <t>サクヒン</t>
    </rPh>
    <phoneticPr fontId="1"/>
  </si>
  <si>
    <t>②年</t>
    <rPh sb="1" eb="2">
      <t>ネン</t>
    </rPh>
    <phoneticPr fontId="1"/>
  </si>
  <si>
    <t>③情報</t>
    <rPh sb="1" eb="3">
      <t>ジョウホウ</t>
    </rPh>
    <phoneticPr fontId="1"/>
  </si>
  <si>
    <t>〇〇建築（長野県上田市）</t>
    <rPh sb="2" eb="4">
      <t>ケンチク</t>
    </rPh>
    <rPh sb="5" eb="8">
      <t>ナガノケン</t>
    </rPh>
    <rPh sb="8" eb="11">
      <t>ウエダシ</t>
    </rPh>
    <phoneticPr fontId="1"/>
  </si>
  <si>
    <t>08. 学術上の特記事項（学会賞の受賞等）</t>
    <rPh sb="4" eb="7">
      <t>ガクジュツジョウ</t>
    </rPh>
    <rPh sb="8" eb="12">
      <t>トッキジコウ</t>
    </rPh>
    <rPh sb="13" eb="16">
      <t>ガッカイショウ</t>
    </rPh>
    <rPh sb="17" eb="19">
      <t>ジュショウ</t>
    </rPh>
    <rPh sb="19" eb="20">
      <t>トウ</t>
    </rPh>
    <phoneticPr fontId="1"/>
  </si>
  <si>
    <t>②表彰</t>
    <rPh sb="1" eb="3">
      <t>ヒョウショウ</t>
    </rPh>
    <phoneticPr fontId="1"/>
  </si>
  <si>
    <t>③年</t>
    <rPh sb="1" eb="2">
      <t>ネン</t>
    </rPh>
    <phoneticPr fontId="1"/>
  </si>
  <si>
    <t>④情報</t>
    <rPh sb="1" eb="3">
      <t>ジョウホウ</t>
    </rPh>
    <phoneticPr fontId="1"/>
  </si>
  <si>
    <t>〇〇学会〇〇賞受賞</t>
    <rPh sb="2" eb="4">
      <t>ガッカイ</t>
    </rPh>
    <rPh sb="6" eb="7">
      <t>ショウ</t>
    </rPh>
    <rPh sb="7" eb="9">
      <t>ジュショウ</t>
    </rPh>
    <phoneticPr fontId="1"/>
  </si>
  <si>
    <t>09. 競争的研究資金</t>
    <rPh sb="4" eb="7">
      <t>キョウソウテキ</t>
    </rPh>
    <rPh sb="7" eb="11">
      <t>ケンキュウシキン</t>
    </rPh>
    <phoneticPr fontId="1"/>
  </si>
  <si>
    <t>②科研費</t>
    <rPh sb="1" eb="4">
      <t>カケンヒ</t>
    </rPh>
    <phoneticPr fontId="1"/>
  </si>
  <si>
    <t>④直接経費</t>
    <rPh sb="1" eb="3">
      <t>チョクセツ</t>
    </rPh>
    <rPh sb="3" eb="5">
      <t>ケイヒ</t>
    </rPh>
    <phoneticPr fontId="1"/>
  </si>
  <si>
    <t>⑤通貨単位</t>
    <rPh sb="1" eb="5">
      <t>ツウカタンイ</t>
    </rPh>
    <phoneticPr fontId="1"/>
  </si>
  <si>
    <r>
      <t>科学研究費補助金</t>
    </r>
    <r>
      <rPr>
        <sz val="11"/>
        <color rgb="FFFF0000"/>
        <rFont val="Century"/>
        <family val="1"/>
      </rPr>
      <t xml:space="preserve"> </t>
    </r>
    <r>
      <rPr>
        <sz val="11"/>
        <color rgb="FFFF0000"/>
        <rFont val="ＭＳ Ｐ明朝"/>
        <family val="1"/>
        <charset val="128"/>
      </rPr>
      <t>基盤研究</t>
    </r>
    <r>
      <rPr>
        <sz val="11"/>
        <color rgb="FFFF0000"/>
        <rFont val="Century"/>
        <family val="1"/>
      </rPr>
      <t>A</t>
    </r>
    <r>
      <rPr>
        <sz val="11"/>
        <color rgb="FFFF0000"/>
        <rFont val="ＭＳ Ｐ明朝"/>
        <family val="1"/>
        <charset val="128"/>
      </rPr>
      <t>，繊維に関する研究、25H12345</t>
    </r>
    <rPh sb="0" eb="2">
      <t>カガク</t>
    </rPh>
    <rPh sb="2" eb="5">
      <t>ケンキュウヒ</t>
    </rPh>
    <rPh sb="5" eb="8">
      <t>ホジョキン</t>
    </rPh>
    <rPh sb="9" eb="11">
      <t>キバン</t>
    </rPh>
    <rPh sb="11" eb="13">
      <t>ケンキュウ</t>
    </rPh>
    <rPh sb="18" eb="19">
      <t>カン</t>
    </rPh>
    <rPh sb="21" eb="23">
      <t>ケンキュウ</t>
    </rPh>
    <phoneticPr fontId="1"/>
  </si>
  <si>
    <t>米国ドル</t>
    <rPh sb="0" eb="2">
      <t>ベイコク</t>
    </rPh>
    <phoneticPr fontId="1"/>
  </si>
  <si>
    <t>米国NSF #1234567</t>
    <rPh sb="0" eb="2">
      <t>ベイコク</t>
    </rPh>
    <phoneticPr fontId="1"/>
  </si>
  <si>
    <t>管理データ使用欄</t>
    <rPh sb="0" eb="2">
      <t>カンリ</t>
    </rPh>
    <rPh sb="5" eb="8">
      <t>シヨウラン</t>
    </rPh>
    <phoneticPr fontId="1"/>
  </si>
  <si>
    <t>年度</t>
    <rPh sb="0" eb="2">
      <t>ネンド</t>
    </rPh>
    <phoneticPr fontId="1"/>
  </si>
  <si>
    <t>役割</t>
    <rPh sb="0" eb="2">
      <t>ヤクワリ</t>
    </rPh>
    <phoneticPr fontId="1"/>
  </si>
  <si>
    <t>学士</t>
    <rPh sb="0" eb="2">
      <t>ガクシ</t>
    </rPh>
    <phoneticPr fontId="1"/>
  </si>
  <si>
    <t>修士</t>
    <rPh sb="0" eb="2">
      <t>シュウシ</t>
    </rPh>
    <phoneticPr fontId="1"/>
  </si>
  <si>
    <t>博士</t>
    <rPh sb="0" eb="2">
      <t>ハクシ</t>
    </rPh>
    <phoneticPr fontId="1"/>
  </si>
  <si>
    <t>操作しないでください</t>
    <rPh sb="0" eb="2">
      <t>ソウサ</t>
    </rPh>
    <phoneticPr fontId="1"/>
  </si>
  <si>
    <t>主指導教員</t>
    <rPh sb="0" eb="5">
      <t>シュシドウキョウイン</t>
    </rPh>
    <phoneticPr fontId="1"/>
  </si>
  <si>
    <t>副指導教員</t>
    <rPh sb="0" eb="1">
      <t>フク</t>
    </rPh>
    <rPh sb="1" eb="3">
      <t>シドウ</t>
    </rPh>
    <rPh sb="3" eb="5">
      <t>キョウイン</t>
    </rPh>
    <phoneticPr fontId="1"/>
  </si>
  <si>
    <t>その他</t>
    <rPh sb="2" eb="3">
      <t>ホカ</t>
    </rPh>
    <phoneticPr fontId="1"/>
  </si>
  <si>
    <t>学部</t>
    <rPh sb="0" eb="2">
      <t>ガクブ</t>
    </rPh>
    <phoneticPr fontId="1"/>
  </si>
  <si>
    <t>②論文</t>
    <rPh sb="1" eb="3">
      <t>ロンブン</t>
    </rPh>
    <phoneticPr fontId="1"/>
  </si>
  <si>
    <r>
      <rPr>
        <u/>
        <sz val="11"/>
        <color rgb="FFFF0000"/>
        <rFont val="Times New Roman"/>
        <family val="1"/>
      </rPr>
      <t>Taro SHINSHU(D)</t>
    </r>
    <r>
      <rPr>
        <sz val="11"/>
        <color rgb="FFFF0000"/>
        <rFont val="Times New Roman"/>
        <family val="1"/>
      </rPr>
      <t>, Hanako SENI, Study of xxx, Proceedings of yyy, 12(3), 45-67, 2025.</t>
    </r>
    <phoneticPr fontId="1"/>
  </si>
  <si>
    <t>12. 授業実績</t>
    <rPh sb="4" eb="8">
      <t>ジュギョウジッセキ</t>
    </rPh>
    <phoneticPr fontId="1"/>
  </si>
  <si>
    <t>②開講年度</t>
    <rPh sb="1" eb="5">
      <t>カイコウネンド</t>
    </rPh>
    <phoneticPr fontId="1"/>
  </si>
  <si>
    <t>③課程</t>
    <phoneticPr fontId="1"/>
  </si>
  <si>
    <t>④必修</t>
    <rPh sb="1" eb="3">
      <t>ヒッシュウ</t>
    </rPh>
    <phoneticPr fontId="1"/>
  </si>
  <si>
    <t>⑤講義</t>
    <rPh sb="1" eb="3">
      <t>コウギ</t>
    </rPh>
    <phoneticPr fontId="1"/>
  </si>
  <si>
    <t>⑥教員数</t>
    <rPh sb="1" eb="4">
      <t>キョウインスウ</t>
    </rPh>
    <phoneticPr fontId="1"/>
  </si>
  <si>
    <t>⑦受講者数</t>
    <rPh sb="1" eb="4">
      <t>ジュコウシャ</t>
    </rPh>
    <rPh sb="4" eb="5">
      <t>スウ</t>
    </rPh>
    <phoneticPr fontId="1"/>
  </si>
  <si>
    <t>⑧授業名</t>
    <rPh sb="1" eb="4">
      <t>ジュギョウメイ</t>
    </rPh>
    <phoneticPr fontId="1"/>
  </si>
  <si>
    <t>繊維工学Ⅰ</t>
    <rPh sb="0" eb="4">
      <t>センイコウガク</t>
    </rPh>
    <phoneticPr fontId="1"/>
  </si>
  <si>
    <t>繊維工学Ⅱ</t>
    <rPh sb="0" eb="4">
      <t>センイコウガク</t>
    </rPh>
    <phoneticPr fontId="1"/>
  </si>
  <si>
    <t>13. 教育上の特記事項（受賞等）</t>
    <rPh sb="4" eb="6">
      <t>キョウイク</t>
    </rPh>
    <rPh sb="6" eb="7">
      <t>ジョウ</t>
    </rPh>
    <rPh sb="8" eb="12">
      <t>トッキジコウ</t>
    </rPh>
    <rPh sb="13" eb="15">
      <t>ジュショウ</t>
    </rPh>
    <rPh sb="15" eb="16">
      <t>トウ</t>
    </rPh>
    <phoneticPr fontId="1"/>
  </si>
  <si>
    <t>ベストティーチャー賞受賞</t>
    <rPh sb="9" eb="10">
      <t>ショウ</t>
    </rPh>
    <rPh sb="10" eb="12">
      <t>ジュショウ</t>
    </rPh>
    <phoneticPr fontId="1"/>
  </si>
  <si>
    <t>②国際</t>
    <rPh sb="1" eb="3">
      <t>コクサイ</t>
    </rPh>
    <phoneticPr fontId="1"/>
  </si>
  <si>
    <t>ｎカ国が参加する〇〇に関する国際プロジェクトのリーダー</t>
    <rPh sb="2" eb="3">
      <t>コク</t>
    </rPh>
    <rPh sb="4" eb="6">
      <t>サンカ</t>
    </rPh>
    <rPh sb="11" eb="12">
      <t>カン</t>
    </rPh>
    <rPh sb="14" eb="16">
      <t>コクサイ</t>
    </rPh>
    <phoneticPr fontId="1"/>
  </si>
  <si>
    <t>情報</t>
    <rPh sb="0" eb="2">
      <t>ジョウホウ</t>
    </rPh>
    <phoneticPr fontId="1"/>
  </si>
  <si>
    <t>職位</t>
    <rPh sb="0" eb="2">
      <t>ショクイ</t>
    </rPh>
    <phoneticPr fontId="1"/>
  </si>
  <si>
    <t>所属機関・部署</t>
    <rPh sb="0" eb="2">
      <t>ショゾク</t>
    </rPh>
    <rPh sb="2" eb="4">
      <t>キカン</t>
    </rPh>
    <rPh sb="5" eb="7">
      <t>ブショ</t>
    </rPh>
    <phoneticPr fontId="1"/>
  </si>
  <si>
    <t>住所</t>
    <rPh sb="0" eb="2">
      <t>ジュウショ</t>
    </rPh>
    <phoneticPr fontId="1"/>
  </si>
  <si>
    <t>電話番号</t>
    <rPh sb="0" eb="4">
      <t>デンワバンゴウ</t>
    </rPh>
    <phoneticPr fontId="1"/>
  </si>
  <si>
    <t>E-mailアドレス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</si>
</sst>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游明朝"/>
      <family val="1"/>
      <charset val="128"/>
    </font>
    <font>
      <sz val="11"/>
      <color rgb="FFFF0000"/>
      <name val="Times New Roman"/>
      <family val="1"/>
    </font>
    <font>
      <sz val="11"/>
      <color rgb="FFFF0000"/>
      <name val="ＭＳ Ｐ明朝"/>
      <family val="1"/>
      <charset val="128"/>
    </font>
    <font>
      <sz val="11"/>
      <color theme="1"/>
      <name val="游ゴシック"/>
      <family val="2"/>
      <charset val="128"/>
    </font>
    <font>
      <sz val="11"/>
      <color theme="1"/>
      <name val="Ariel"/>
      <family val="2"/>
    </font>
    <font>
      <sz val="11"/>
      <name val="ＭＳ 明朝"/>
      <family val="1"/>
      <charset val="128"/>
    </font>
    <font>
      <sz val="6"/>
      <name val="ＭＳ Ｐゴシック"/>
      <family val="3"/>
      <charset val="128"/>
    </font>
    <font>
      <sz val="11"/>
      <color theme="1"/>
      <name val="ＭＳ 明朝"/>
      <family val="1"/>
      <charset val="128"/>
    </font>
    <font>
      <sz val="11"/>
      <name val="Ariel"/>
      <family val="2"/>
    </font>
    <font>
      <b/>
      <sz val="11"/>
      <color theme="0"/>
      <name val="游ゴシック"/>
      <family val="3"/>
      <charset val="128"/>
      <scheme val="minor"/>
    </font>
    <font>
      <sz val="11"/>
      <color rgb="FFFF0000"/>
      <name val="游ゴシック"/>
      <family val="2"/>
      <charset val="128"/>
      <scheme val="minor"/>
    </font>
    <font>
      <sz val="11"/>
      <color theme="1"/>
      <name val="Ariel"/>
      <family val="1"/>
      <charset val="128"/>
    </font>
    <font>
      <sz val="11"/>
      <name val="ＭＳ ゴシック"/>
      <family val="3"/>
      <charset val="128"/>
    </font>
    <font>
      <b/>
      <sz val="11"/>
      <color theme="0"/>
      <name val="游ゴシック"/>
      <family val="2"/>
      <charset val="128"/>
      <scheme val="minor"/>
    </font>
    <font>
      <sz val="11"/>
      <name val="Times New Roman"/>
      <family val="1"/>
    </font>
    <font>
      <sz val="11"/>
      <name val="ＭＳ Ｐ明朝"/>
      <family val="1"/>
      <charset val="128"/>
    </font>
    <font>
      <b/>
      <sz val="11"/>
      <color theme="1"/>
      <name val="游ゴシック"/>
      <family val="3"/>
      <charset val="128"/>
      <scheme val="minor"/>
    </font>
    <font>
      <b/>
      <sz val="11"/>
      <color theme="0"/>
      <name val="游明朝"/>
      <family val="1"/>
      <charset val="128"/>
    </font>
    <font>
      <b/>
      <sz val="11"/>
      <name val="Ariel"/>
      <family val="2"/>
    </font>
    <font>
      <b/>
      <sz val="11"/>
      <name val="ＭＳ 明朝"/>
      <family val="1"/>
      <charset val="128"/>
    </font>
    <font>
      <b/>
      <sz val="11"/>
      <color theme="1"/>
      <name val="Ariel"/>
      <family val="2"/>
    </font>
    <font>
      <b/>
      <sz val="11"/>
      <color theme="1"/>
      <name val="游ゴシック"/>
      <family val="2"/>
      <charset val="128"/>
    </font>
    <font>
      <b/>
      <sz val="11"/>
      <color theme="1"/>
      <name val="Ariel"/>
    </font>
    <font>
      <sz val="11"/>
      <color theme="1"/>
      <name val="ＭＳ Ｐ明朝"/>
      <family val="1"/>
      <charset val="128"/>
    </font>
    <font>
      <b/>
      <sz val="16"/>
      <color theme="1"/>
      <name val="游ゴシック"/>
      <family val="3"/>
      <charset val="128"/>
      <scheme val="minor"/>
    </font>
    <font>
      <b/>
      <sz val="12"/>
      <color theme="1"/>
      <name val="Ariel"/>
    </font>
    <font>
      <b/>
      <sz val="12"/>
      <color theme="1"/>
      <name val="游ゴシック"/>
      <family val="3"/>
      <charset val="128"/>
    </font>
    <font>
      <sz val="11"/>
      <color rgb="FFFF0000"/>
      <name val="Century"/>
      <family val="1"/>
    </font>
    <font>
      <sz val="11"/>
      <name val="游ゴシック"/>
      <family val="2"/>
      <charset val="128"/>
      <scheme val="minor"/>
    </font>
    <font>
      <b/>
      <sz val="14"/>
      <color theme="1"/>
      <name val="游ゴシック"/>
      <family val="3"/>
      <charset val="128"/>
      <scheme val="minor"/>
    </font>
    <font>
      <sz val="11"/>
      <color theme="1"/>
      <name val="游ゴシック"/>
      <family val="2"/>
      <charset val="128"/>
      <scheme val="minor"/>
    </font>
    <font>
      <sz val="11"/>
      <color theme="1"/>
      <name val="Arial"/>
      <family val="2"/>
    </font>
    <font>
      <sz val="11"/>
      <color theme="1"/>
      <name val="Times New Roman"/>
      <family val="1"/>
    </font>
    <font>
      <u/>
      <sz val="11"/>
      <color rgb="FFFF0000"/>
      <name val="Times New Roman"/>
      <family val="1"/>
    </font>
  </fonts>
  <fills count="10">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9" tint="-0.499984740745262"/>
        <bgColor indexed="64"/>
      </patternFill>
    </fill>
    <fill>
      <patternFill patternType="solid">
        <fgColor theme="7" tint="-0.499984740745262"/>
        <bgColor indexed="64"/>
      </patternFill>
    </fill>
    <fill>
      <patternFill patternType="solid">
        <fgColor rgb="FF660033"/>
        <bgColor indexed="64"/>
      </patternFill>
    </fill>
    <fill>
      <patternFill patternType="solid">
        <fgColor theme="1"/>
        <bgColor indexed="64"/>
      </patternFill>
    </fill>
    <fill>
      <patternFill patternType="solid">
        <fgColor theme="7" tint="0.79998168889431442"/>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s>
  <cellStyleXfs count="2">
    <xf numFmtId="0" fontId="0" fillId="0" borderId="0">
      <alignment vertical="center"/>
    </xf>
    <xf numFmtId="38" fontId="33" fillId="0" borderId="0" applyFont="0" applyFill="0" applyBorder="0" applyAlignment="0" applyProtection="0">
      <alignment vertical="center"/>
    </xf>
  </cellStyleXfs>
  <cellXfs count="123">
    <xf numFmtId="0" fontId="0" fillId="0" borderId="0" xfId="0">
      <alignment vertical="center"/>
    </xf>
    <xf numFmtId="0" fontId="0" fillId="0" borderId="1" xfId="0" applyBorder="1" applyAlignment="1">
      <alignment horizontal="center" vertical="center"/>
    </xf>
    <xf numFmtId="0" fontId="0" fillId="0" borderId="1" xfId="0" applyBorder="1" applyAlignment="1">
      <alignment horizontal="center" vertical="center"/>
      <extLst>
        <ext xmlns:xfpb="http://schemas.microsoft.com/office/spreadsheetml/2022/featurepropertybag" uri="{C7286773-470A-42A8-94C5-96B5CB345126}">
          <xfpb:xfComplement i="0"/>
        </ext>
      </extLst>
    </xf>
    <xf numFmtId="0" fontId="3" fillId="0" borderId="0" xfId="0" applyFont="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0" xfId="0" applyFont="1" applyAlignment="1">
      <alignment horizontal="left" vertical="center"/>
    </xf>
    <xf numFmtId="0" fontId="5" fillId="0" borderId="1" xfId="0" applyFont="1" applyBorder="1" applyAlignment="1">
      <alignment vertical="center" wrapText="1"/>
    </xf>
    <xf numFmtId="0" fontId="4" fillId="0" borderId="1" xfId="0" applyFont="1" applyBorder="1" applyAlignment="1">
      <alignment vertical="center" wrapText="1"/>
    </xf>
    <xf numFmtId="0" fontId="0" fillId="2" borderId="2" xfId="0" applyFill="1" applyBorder="1" applyAlignment="1">
      <alignment horizontal="center" vertical="center" wrapText="1"/>
    </xf>
    <xf numFmtId="0" fontId="2" fillId="2" borderId="2" xfId="0" applyFont="1" applyFill="1" applyBorder="1">
      <alignment vertical="center"/>
    </xf>
    <xf numFmtId="0" fontId="0" fillId="2" borderId="3" xfId="0" applyFill="1" applyBorder="1">
      <alignment vertical="center"/>
    </xf>
    <xf numFmtId="0" fontId="0" fillId="2" borderId="4" xfId="0" applyFill="1" applyBorder="1">
      <alignment vertical="center"/>
    </xf>
    <xf numFmtId="0" fontId="7"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7" fillId="0" borderId="0" xfId="0" applyFont="1" applyAlignment="1">
      <alignment horizontal="left" vertical="center"/>
    </xf>
    <xf numFmtId="0" fontId="4" fillId="0" borderId="1" xfId="0" applyFont="1" applyBorder="1" applyAlignment="1">
      <alignment horizontal="center" vertical="center"/>
    </xf>
    <xf numFmtId="0" fontId="17" fillId="0" borderId="1" xfId="0" applyFont="1" applyBorder="1" applyAlignment="1">
      <alignment horizontal="center" vertical="center"/>
    </xf>
    <xf numFmtId="0" fontId="18" fillId="0" borderId="1" xfId="0" applyFont="1" applyBorder="1" applyAlignment="1">
      <alignment vertical="center" wrapText="1"/>
    </xf>
    <xf numFmtId="0" fontId="12" fillId="4" borderId="0" xfId="0" applyFont="1" applyFill="1">
      <alignment vertical="center"/>
    </xf>
    <xf numFmtId="0" fontId="16" fillId="4" borderId="0" xfId="0" applyFont="1" applyFill="1">
      <alignment vertical="center"/>
    </xf>
    <xf numFmtId="0" fontId="20" fillId="4" borderId="0" xfId="0" applyFont="1" applyFill="1">
      <alignment vertical="center"/>
    </xf>
    <xf numFmtId="0" fontId="23" fillId="3" borderId="1" xfId="0" applyFont="1" applyFill="1" applyBorder="1" applyAlignment="1">
      <alignment horizontal="center" vertical="center"/>
    </xf>
    <xf numFmtId="0" fontId="25" fillId="3" borderId="1" xfId="0" applyFont="1" applyFill="1" applyBorder="1" applyAlignment="1">
      <alignment horizontal="center" vertical="center"/>
    </xf>
    <xf numFmtId="0" fontId="7" fillId="2" borderId="2" xfId="0" applyFont="1" applyFill="1" applyBorder="1">
      <alignment vertical="center"/>
    </xf>
    <xf numFmtId="0" fontId="0" fillId="0" borderId="0" xfId="0" applyAlignment="1">
      <alignment horizontal="left" vertical="center"/>
    </xf>
    <xf numFmtId="0" fontId="25" fillId="0" borderId="0" xfId="0" applyFont="1" applyAlignment="1">
      <alignment horizontal="center" vertical="center"/>
    </xf>
    <xf numFmtId="0" fontId="0" fillId="2" borderId="1" xfId="0" applyFill="1" applyBorder="1" applyAlignment="1">
      <alignment horizontal="center" vertical="center"/>
    </xf>
    <xf numFmtId="0" fontId="2" fillId="2" borderId="2" xfId="0" applyFont="1" applyFill="1" applyBorder="1" applyAlignment="1">
      <alignment horizontal="right" vertical="center"/>
    </xf>
    <xf numFmtId="0" fontId="0" fillId="2" borderId="3" xfId="0" applyFill="1" applyBorder="1" applyAlignment="1">
      <alignment horizontal="right" vertical="center"/>
    </xf>
    <xf numFmtId="0" fontId="0" fillId="2" borderId="4" xfId="0" applyFill="1" applyBorder="1" applyAlignment="1">
      <alignment horizontal="right" vertical="center"/>
    </xf>
    <xf numFmtId="0" fontId="4" fillId="0" borderId="1" xfId="0" applyFont="1" applyBorder="1" applyAlignment="1">
      <alignment horizontal="right" vertical="center"/>
    </xf>
    <xf numFmtId="0" fontId="17" fillId="0" borderId="1" xfId="0" applyFont="1" applyBorder="1" applyAlignment="1">
      <alignment horizontal="right" vertical="center"/>
    </xf>
    <xf numFmtId="0" fontId="5" fillId="0" borderId="1" xfId="0" applyFont="1" applyBorder="1" applyAlignment="1">
      <alignment horizontal="left" vertical="center"/>
    </xf>
    <xf numFmtId="0" fontId="12" fillId="5" borderId="0" xfId="0" applyFont="1" applyFill="1">
      <alignment vertical="center"/>
    </xf>
    <xf numFmtId="0" fontId="6" fillId="2" borderId="1" xfId="0" applyFont="1" applyFill="1" applyBorder="1" applyAlignment="1">
      <alignment horizontal="center" vertical="top"/>
    </xf>
    <xf numFmtId="0" fontId="3" fillId="5" borderId="0" xfId="0" applyFont="1" applyFill="1">
      <alignment vertical="center"/>
    </xf>
    <xf numFmtId="0" fontId="27" fillId="0" borderId="0" xfId="0" applyFont="1" applyAlignment="1">
      <alignment horizontal="center" vertical="center"/>
    </xf>
    <xf numFmtId="0" fontId="0" fillId="2" borderId="1" xfId="0" applyFill="1" applyBorder="1">
      <alignment vertical="center"/>
    </xf>
    <xf numFmtId="0" fontId="16" fillId="5" borderId="0" xfId="0" applyFont="1" applyFill="1">
      <alignment vertical="center"/>
    </xf>
    <xf numFmtId="0" fontId="20" fillId="5" borderId="0" xfId="0" applyFont="1" applyFill="1">
      <alignment vertical="center"/>
    </xf>
    <xf numFmtId="0" fontId="2" fillId="2" borderId="2" xfId="0" applyFont="1" applyFill="1" applyBorder="1" applyAlignment="1">
      <alignment horizontal="center" vertical="top" textRotation="255"/>
    </xf>
    <xf numFmtId="0" fontId="2" fillId="2" borderId="2" xfId="0" applyFont="1" applyFill="1" applyBorder="1" applyAlignment="1">
      <alignment horizontal="left" vertical="top" textRotation="255"/>
    </xf>
    <xf numFmtId="0" fontId="2" fillId="0" borderId="0" xfId="0" applyFont="1">
      <alignment vertical="center"/>
    </xf>
    <xf numFmtId="0" fontId="16" fillId="6" borderId="0" xfId="0" applyFont="1" applyFill="1">
      <alignment vertical="center"/>
    </xf>
    <xf numFmtId="0" fontId="12" fillId="6" borderId="0" xfId="0" applyFont="1" applyFill="1">
      <alignment vertical="center"/>
    </xf>
    <xf numFmtId="0" fontId="20" fillId="6" borderId="0" xfId="0" applyFont="1" applyFill="1">
      <alignment vertical="center"/>
    </xf>
    <xf numFmtId="0" fontId="12" fillId="7" borderId="7" xfId="0" applyFont="1" applyFill="1" applyBorder="1">
      <alignment vertical="center"/>
    </xf>
    <xf numFmtId="0" fontId="31" fillId="0" borderId="1" xfId="0" applyFont="1" applyBorder="1" applyAlignment="1">
      <alignment horizontal="center" vertical="center"/>
    </xf>
    <xf numFmtId="0" fontId="31"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31" fillId="0" borderId="0" xfId="0" applyFont="1">
      <alignment vertical="center"/>
    </xf>
    <xf numFmtId="0" fontId="0" fillId="0" borderId="0" xfId="0" applyAlignment="1">
      <alignment vertical="center" shrinkToFit="1"/>
    </xf>
    <xf numFmtId="0" fontId="19" fillId="0" borderId="0" xfId="0" applyFont="1" applyAlignment="1">
      <alignment vertical="center" shrinkToFit="1"/>
    </xf>
    <xf numFmtId="0" fontId="3" fillId="0" borderId="0" xfId="0" applyFont="1" applyAlignment="1">
      <alignment vertical="center" shrinkToFit="1"/>
    </xf>
    <xf numFmtId="0" fontId="12" fillId="4" borderId="0" xfId="0" applyFont="1" applyFill="1" applyAlignment="1">
      <alignment vertical="center" shrinkToFit="1"/>
    </xf>
    <xf numFmtId="0" fontId="3" fillId="0" borderId="0" xfId="0" applyFont="1" applyAlignment="1">
      <alignment horizontal="left" vertical="center" shrinkToFit="1"/>
    </xf>
    <xf numFmtId="0" fontId="16" fillId="4" borderId="0" xfId="0" applyFont="1" applyFill="1" applyAlignment="1">
      <alignment vertical="center" shrinkToFit="1"/>
    </xf>
    <xf numFmtId="0" fontId="12" fillId="5" borderId="0" xfId="0" applyFont="1" applyFill="1" applyAlignment="1">
      <alignment vertical="center" shrinkToFit="1"/>
    </xf>
    <xf numFmtId="0" fontId="16" fillId="5" borderId="0" xfId="0" applyFont="1" applyFill="1" applyAlignment="1">
      <alignment vertical="center" shrinkToFit="1"/>
    </xf>
    <xf numFmtId="0" fontId="16" fillId="6" borderId="0" xfId="0" applyFont="1" applyFill="1" applyAlignment="1">
      <alignment vertical="center" shrinkToFit="1"/>
    </xf>
    <xf numFmtId="0" fontId="12" fillId="7" borderId="0" xfId="0" applyFont="1" applyFill="1" applyAlignment="1">
      <alignment vertical="center" shrinkToFit="1"/>
    </xf>
    <xf numFmtId="0" fontId="34" fillId="0" borderId="1" xfId="0" applyFont="1" applyBorder="1" applyAlignment="1">
      <alignment horizontal="center" vertical="center"/>
    </xf>
    <xf numFmtId="0" fontId="34" fillId="0" borderId="0" xfId="0" applyFont="1" applyAlignment="1">
      <alignment horizontal="center" vertical="center"/>
    </xf>
    <xf numFmtId="0" fontId="26" fillId="0" borderId="1" xfId="0" applyFont="1" applyBorder="1" applyAlignment="1">
      <alignment horizontal="left" vertical="center"/>
    </xf>
    <xf numFmtId="38" fontId="34" fillId="0" borderId="1" xfId="1" applyFont="1" applyBorder="1" applyAlignment="1">
      <alignment horizontal="center" vertical="center"/>
    </xf>
    <xf numFmtId="0" fontId="2" fillId="2" borderId="0" xfId="0" applyFont="1" applyFill="1">
      <alignment vertical="center"/>
    </xf>
    <xf numFmtId="0" fontId="35" fillId="0" borderId="1" xfId="0" applyFont="1" applyBorder="1">
      <alignment vertical="center"/>
    </xf>
    <xf numFmtId="0" fontId="35" fillId="0" borderId="1" xfId="0" applyFont="1" applyBorder="1" applyAlignment="1">
      <alignment horizontal="center" vertical="center"/>
    </xf>
    <xf numFmtId="0" fontId="12" fillId="7" borderId="7" xfId="0" applyFont="1" applyFill="1" applyBorder="1" applyAlignment="1">
      <alignment vertical="center" shrinkToFit="1"/>
    </xf>
    <xf numFmtId="0" fontId="2" fillId="0" borderId="0" xfId="0" applyFont="1" applyAlignment="1">
      <alignment horizontal="right" vertical="center"/>
    </xf>
    <xf numFmtId="0" fontId="2" fillId="2" borderId="1" xfId="0" applyFont="1" applyFill="1" applyBorder="1" applyAlignment="1">
      <alignment horizontal="center" vertical="top" textRotation="255"/>
    </xf>
    <xf numFmtId="0" fontId="2" fillId="2" borderId="1" xfId="0" applyFont="1" applyFill="1" applyBorder="1" applyAlignment="1">
      <alignment horizontal="left" vertical="top" textRotation="255"/>
    </xf>
    <xf numFmtId="0" fontId="2" fillId="2" borderId="1" xfId="0" applyFont="1" applyFill="1" applyBorder="1" applyAlignment="1">
      <alignment vertical="top" textRotation="255"/>
    </xf>
    <xf numFmtId="0" fontId="2" fillId="2" borderId="1" xfId="0" applyFont="1" applyFill="1" applyBorder="1" applyAlignment="1">
      <alignment horizontal="center" vertical="top" textRotation="255" wrapText="1"/>
    </xf>
    <xf numFmtId="0" fontId="27" fillId="3" borderId="0" xfId="0" applyFont="1" applyFill="1" applyAlignment="1">
      <alignment vertical="center" shrinkToFit="1"/>
    </xf>
    <xf numFmtId="0" fontId="14" fillId="2" borderId="6" xfId="0" applyFont="1" applyFill="1" applyBorder="1" applyAlignment="1">
      <alignment horizontal="left" vertical="center" wrapText="1"/>
    </xf>
    <xf numFmtId="0" fontId="14" fillId="2" borderId="15" xfId="0" applyFont="1" applyFill="1" applyBorder="1" applyAlignment="1">
      <alignment horizontal="left" vertical="center" wrapText="1"/>
    </xf>
    <xf numFmtId="0" fontId="7" fillId="9" borderId="1" xfId="0" applyFont="1" applyFill="1" applyBorder="1" applyAlignment="1">
      <alignment horizontal="center" vertical="center"/>
    </xf>
    <xf numFmtId="0" fontId="13" fillId="0" borderId="0" xfId="0" applyFont="1">
      <alignment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31" fontId="0" fillId="0" borderId="0" xfId="0" applyNumberFormat="1" applyAlignment="1">
      <alignment horizontal="center" vertical="center"/>
    </xf>
    <xf numFmtId="0" fontId="22" fillId="0" borderId="0" xfId="0" applyFont="1" applyAlignment="1">
      <alignment horizontal="left" vertical="center"/>
    </xf>
    <xf numFmtId="0" fontId="21" fillId="3" borderId="1" xfId="0" applyFont="1" applyFill="1" applyBorder="1" applyAlignment="1">
      <alignment horizontal="right" vertical="center"/>
    </xf>
    <xf numFmtId="0" fontId="24" fillId="3"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22" fillId="3" borderId="1" xfId="0" applyFont="1" applyFill="1" applyBorder="1" applyAlignment="1">
      <alignment horizontal="left" vertical="center"/>
    </xf>
    <xf numFmtId="0" fontId="10" fillId="9" borderId="5"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27" fillId="0" borderId="0" xfId="0" applyFont="1" applyAlignment="1">
      <alignment horizontal="center" vertical="center"/>
    </xf>
    <xf numFmtId="0" fontId="29" fillId="0" borderId="0" xfId="0" applyFont="1" applyAlignment="1">
      <alignment horizontal="center" vertical="center"/>
    </xf>
    <xf numFmtId="0" fontId="28" fillId="0" borderId="0" xfId="0" applyFont="1" applyAlignment="1">
      <alignment horizontal="center" vertical="center"/>
    </xf>
    <xf numFmtId="0" fontId="28" fillId="0" borderId="8" xfId="0" applyFont="1" applyBorder="1" applyAlignment="1">
      <alignment horizontal="center" vertical="center"/>
    </xf>
    <xf numFmtId="0" fontId="12" fillId="7" borderId="1" xfId="0" applyFont="1" applyFill="1" applyBorder="1" applyAlignment="1">
      <alignment horizontal="center" vertical="center"/>
    </xf>
    <xf numFmtId="0" fontId="12" fillId="7" borderId="4" xfId="0" applyFont="1" applyFill="1" applyBorder="1" applyAlignment="1">
      <alignment horizontal="center" vertical="center"/>
    </xf>
    <xf numFmtId="0" fontId="32" fillId="0" borderId="1" xfId="0" applyFont="1" applyBorder="1" applyAlignment="1">
      <alignment horizontal="center" vertical="center" shrinkToFit="1"/>
    </xf>
    <xf numFmtId="0" fontId="19" fillId="8" borderId="1" xfId="0" applyFont="1" applyFill="1" applyBorder="1" applyAlignment="1">
      <alignment horizontal="center" vertical="center"/>
    </xf>
    <xf numFmtId="0" fontId="19" fillId="3" borderId="1" xfId="0" applyFont="1" applyFill="1" applyBorder="1" applyAlignment="1">
      <alignment horizontal="center" vertical="center"/>
    </xf>
    <xf numFmtId="0" fontId="0" fillId="2" borderId="1" xfId="0" applyFill="1" applyBorder="1" applyAlignment="1">
      <alignment horizontal="center" vertical="center"/>
    </xf>
    <xf numFmtId="0" fontId="19" fillId="3" borderId="9" xfId="0" applyFont="1" applyFill="1" applyBorder="1" applyAlignment="1">
      <alignment horizontal="center" vertical="center"/>
    </xf>
    <xf numFmtId="0" fontId="19" fillId="3" borderId="13" xfId="0" applyFont="1" applyFill="1" applyBorder="1" applyAlignment="1">
      <alignment horizontal="center" vertical="center"/>
    </xf>
    <xf numFmtId="0" fontId="19" fillId="3" borderId="10" xfId="0" applyFont="1" applyFill="1" applyBorder="1" applyAlignment="1">
      <alignment horizontal="center" vertical="center"/>
    </xf>
    <xf numFmtId="0" fontId="19" fillId="3" borderId="11"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12" xfId="0" applyFont="1" applyFill="1" applyBorder="1" applyAlignment="1">
      <alignment horizontal="center" vertical="center"/>
    </xf>
    <xf numFmtId="0" fontId="10" fillId="2" borderId="9"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2" borderId="12" xfId="0" applyFont="1" applyFill="1" applyBorder="1" applyAlignment="1">
      <alignment horizontal="left" vertical="center" wrapText="1"/>
    </xf>
    <xf numFmtId="0" fontId="10" fillId="2" borderId="14"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8" xfId="0" applyFont="1" applyFill="1" applyBorder="1" applyAlignment="1">
      <alignment horizontal="left" vertical="center" wrapText="1"/>
    </xf>
    <xf numFmtId="0" fontId="0" fillId="0" borderId="1" xfId="0" applyBorder="1" applyAlignment="1">
      <alignment horizontal="center" vertical="center"/>
    </xf>
    <xf numFmtId="0" fontId="0" fillId="2" borderId="2" xfId="0" applyFill="1" applyBorder="1" applyAlignment="1">
      <alignment horizontal="center" vertical="center"/>
    </xf>
    <xf numFmtId="0" fontId="2" fillId="2" borderId="1" xfId="0" applyFont="1" applyFill="1" applyBorder="1" applyAlignment="1">
      <alignment horizontal="left" vertical="top" textRotation="255"/>
    </xf>
    <xf numFmtId="0" fontId="2" fillId="2" borderId="1" xfId="0" applyFont="1" applyFill="1" applyBorder="1" applyAlignment="1">
      <alignment horizontal="center" vertical="top" textRotation="255"/>
    </xf>
    <xf numFmtId="0" fontId="2" fillId="2" borderId="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1BC8A-BE4F-4052-9F2A-66D1BBC6D579}">
  <sheetPr>
    <tabColor theme="8" tint="0.79998168889431442"/>
  </sheetPr>
  <dimension ref="A1:C181"/>
  <sheetViews>
    <sheetView zoomScaleNormal="100" workbookViewId="0">
      <selection activeCell="A8" sqref="A8"/>
    </sheetView>
  </sheetViews>
  <sheetFormatPr defaultRowHeight="18.75"/>
  <cols>
    <col min="1" max="1" width="146.625" style="53" customWidth="1"/>
  </cols>
  <sheetData>
    <row r="1" spans="1:1" ht="25.5">
      <c r="A1" s="76" t="s">
        <v>0</v>
      </c>
    </row>
    <row r="2" spans="1:1">
      <c r="A2" s="53" t="s">
        <v>1</v>
      </c>
    </row>
    <row r="3" spans="1:1">
      <c r="A3" s="53" t="s">
        <v>2</v>
      </c>
    </row>
    <row r="4" spans="1:1">
      <c r="A4" s="54" t="s">
        <v>3</v>
      </c>
    </row>
    <row r="5" spans="1:1" s="3" customFormat="1" ht="18">
      <c r="A5" s="55" t="s">
        <v>4</v>
      </c>
    </row>
    <row r="6" spans="1:1" s="3" customFormat="1" ht="18">
      <c r="A6" s="55" t="s">
        <v>5</v>
      </c>
    </row>
    <row r="7" spans="1:1" s="3" customFormat="1" ht="18">
      <c r="A7" s="55" t="s">
        <v>6</v>
      </c>
    </row>
    <row r="9" spans="1:1">
      <c r="A9" s="62" t="s">
        <v>7</v>
      </c>
    </row>
    <row r="10" spans="1:1">
      <c r="A10" s="55" t="s">
        <v>8</v>
      </c>
    </row>
    <row r="11" spans="1:1">
      <c r="A11" s="55" t="s">
        <v>9</v>
      </c>
    </row>
    <row r="12" spans="1:1">
      <c r="A12" s="55" t="s">
        <v>10</v>
      </c>
    </row>
    <row r="14" spans="1:1">
      <c r="A14" s="62" t="s">
        <v>11</v>
      </c>
    </row>
    <row r="15" spans="1:1">
      <c r="A15" s="55" t="s">
        <v>12</v>
      </c>
    </row>
    <row r="17" spans="1:1">
      <c r="A17" s="56" t="s">
        <v>13</v>
      </c>
    </row>
    <row r="18" spans="1:1">
      <c r="A18" s="57" t="s">
        <v>14</v>
      </c>
    </row>
    <row r="19" spans="1:1">
      <c r="A19" s="57" t="s">
        <v>15</v>
      </c>
    </row>
    <row r="20" spans="1:1">
      <c r="A20" s="57" t="s">
        <v>16</v>
      </c>
    </row>
    <row r="21" spans="1:1">
      <c r="A21" s="57" t="s">
        <v>17</v>
      </c>
    </row>
    <row r="22" spans="1:1">
      <c r="A22" s="57"/>
    </row>
    <row r="23" spans="1:1">
      <c r="A23" s="57" t="s">
        <v>18</v>
      </c>
    </row>
    <row r="24" spans="1:1">
      <c r="A24" s="57" t="s">
        <v>19</v>
      </c>
    </row>
    <row r="25" spans="1:1">
      <c r="A25" s="57" t="s">
        <v>20</v>
      </c>
    </row>
    <row r="26" spans="1:1">
      <c r="A26" s="57" t="s">
        <v>21</v>
      </c>
    </row>
    <row r="27" spans="1:1">
      <c r="A27" s="57" t="s">
        <v>22</v>
      </c>
    </row>
    <row r="28" spans="1:1">
      <c r="A28" s="57" t="s">
        <v>23</v>
      </c>
    </row>
    <row r="29" spans="1:1">
      <c r="A29" s="57" t="s">
        <v>24</v>
      </c>
    </row>
    <row r="30" spans="1:1">
      <c r="A30" s="57" t="s">
        <v>25</v>
      </c>
    </row>
    <row r="31" spans="1:1">
      <c r="A31" s="55" t="s">
        <v>26</v>
      </c>
    </row>
    <row r="32" spans="1:1">
      <c r="A32" s="55" t="s">
        <v>27</v>
      </c>
    </row>
    <row r="33" spans="1:2">
      <c r="A33" s="57" t="s">
        <v>28</v>
      </c>
    </row>
    <row r="34" spans="1:2">
      <c r="A34" s="57" t="s">
        <v>29</v>
      </c>
    </row>
    <row r="35" spans="1:2">
      <c r="A35" s="55"/>
    </row>
    <row r="36" spans="1:2">
      <c r="A36" s="56" t="s">
        <v>30</v>
      </c>
    </row>
    <row r="37" spans="1:2">
      <c r="A37" s="57" t="s">
        <v>31</v>
      </c>
      <c r="B37" s="7"/>
    </row>
    <row r="38" spans="1:2">
      <c r="A38" s="57" t="s">
        <v>32</v>
      </c>
    </row>
    <row r="39" spans="1:2">
      <c r="A39" s="57" t="s">
        <v>17</v>
      </c>
      <c r="B39" s="7"/>
    </row>
    <row r="40" spans="1:2">
      <c r="A40" s="57"/>
      <c r="B40" s="7"/>
    </row>
    <row r="41" spans="1:2">
      <c r="A41" s="57" t="s">
        <v>33</v>
      </c>
    </row>
    <row r="43" spans="1:2">
      <c r="A43" s="56" t="s">
        <v>34</v>
      </c>
    </row>
    <row r="44" spans="1:2">
      <c r="A44" s="57" t="s">
        <v>35</v>
      </c>
    </row>
    <row r="45" spans="1:2">
      <c r="A45" s="57" t="s">
        <v>36</v>
      </c>
    </row>
    <row r="46" spans="1:2">
      <c r="A46" s="57" t="s">
        <v>37</v>
      </c>
    </row>
    <row r="47" spans="1:2">
      <c r="A47" s="57" t="s">
        <v>17</v>
      </c>
    </row>
    <row r="48" spans="1:2">
      <c r="A48" s="57"/>
    </row>
    <row r="49" spans="1:2">
      <c r="A49" s="57" t="s">
        <v>18</v>
      </c>
    </row>
    <row r="50" spans="1:2">
      <c r="A50" s="57" t="s">
        <v>19</v>
      </c>
    </row>
    <row r="51" spans="1:2">
      <c r="A51" s="57" t="s">
        <v>20</v>
      </c>
    </row>
    <row r="52" spans="1:2">
      <c r="A52" s="55" t="s">
        <v>38</v>
      </c>
    </row>
    <row r="53" spans="1:2">
      <c r="A53" s="55" t="s">
        <v>39</v>
      </c>
    </row>
    <row r="54" spans="1:2">
      <c r="A54" s="57" t="s">
        <v>28</v>
      </c>
    </row>
    <row r="56" spans="1:2">
      <c r="A56" s="56" t="s">
        <v>40</v>
      </c>
    </row>
    <row r="57" spans="1:2">
      <c r="A57" s="57" t="s">
        <v>41</v>
      </c>
      <c r="B57" s="7"/>
    </row>
    <row r="58" spans="1:2">
      <c r="B58" s="7"/>
    </row>
    <row r="59" spans="1:2">
      <c r="A59" s="57" t="s">
        <v>18</v>
      </c>
      <c r="B59" s="7"/>
    </row>
    <row r="60" spans="1:2">
      <c r="A60" s="57" t="s">
        <v>19</v>
      </c>
    </row>
    <row r="61" spans="1:2">
      <c r="A61" s="57" t="s">
        <v>42</v>
      </c>
      <c r="B61" s="3"/>
    </row>
    <row r="62" spans="1:2">
      <c r="A62" s="55" t="s">
        <v>43</v>
      </c>
    </row>
    <row r="63" spans="1:2">
      <c r="A63" s="55" t="s">
        <v>44</v>
      </c>
    </row>
    <row r="64" spans="1:2">
      <c r="A64" s="55" t="s">
        <v>45</v>
      </c>
    </row>
    <row r="65" spans="1:3">
      <c r="A65" s="55" t="s">
        <v>46</v>
      </c>
    </row>
    <row r="66" spans="1:3">
      <c r="A66" s="57" t="s">
        <v>47</v>
      </c>
    </row>
    <row r="68" spans="1:3">
      <c r="A68" s="56" t="s">
        <v>48</v>
      </c>
    </row>
    <row r="69" spans="1:3">
      <c r="A69" s="57" t="s">
        <v>49</v>
      </c>
      <c r="B69" s="7"/>
      <c r="C69" s="7"/>
    </row>
    <row r="70" spans="1:3">
      <c r="A70" s="57" t="s">
        <v>50</v>
      </c>
      <c r="B70" s="7"/>
      <c r="C70" s="7"/>
    </row>
    <row r="71" spans="1:3">
      <c r="A71" s="57" t="s">
        <v>51</v>
      </c>
      <c r="B71" s="7"/>
      <c r="C71" s="7"/>
    </row>
    <row r="72" spans="1:3">
      <c r="A72" s="57" t="s">
        <v>52</v>
      </c>
      <c r="B72" s="7"/>
      <c r="C72" s="7"/>
    </row>
    <row r="73" spans="1:3">
      <c r="A73" s="57"/>
      <c r="B73" s="7"/>
      <c r="C73" s="7"/>
    </row>
    <row r="74" spans="1:3">
      <c r="A74" s="57" t="s">
        <v>18</v>
      </c>
    </row>
    <row r="75" spans="1:3">
      <c r="A75" s="57" t="s">
        <v>19</v>
      </c>
      <c r="B75" s="7"/>
      <c r="C75" s="7"/>
    </row>
    <row r="76" spans="1:3">
      <c r="A76" s="57" t="s">
        <v>53</v>
      </c>
      <c r="B76" s="7"/>
      <c r="C76" s="7"/>
    </row>
    <row r="77" spans="1:3">
      <c r="A77" s="57" t="s">
        <v>54</v>
      </c>
      <c r="B77" s="7"/>
      <c r="C77" s="7"/>
    </row>
    <row r="78" spans="1:3">
      <c r="A78" s="57" t="s">
        <v>55</v>
      </c>
      <c r="B78" s="7"/>
      <c r="C78" s="7"/>
    </row>
    <row r="79" spans="1:3">
      <c r="A79" s="57" t="s">
        <v>56</v>
      </c>
      <c r="B79" s="7"/>
      <c r="C79" s="7"/>
    </row>
    <row r="80" spans="1:3">
      <c r="A80" s="57" t="s">
        <v>57</v>
      </c>
      <c r="B80" s="7"/>
      <c r="C80" s="7"/>
    </row>
    <row r="82" spans="1:2">
      <c r="A82" s="56" t="s">
        <v>58</v>
      </c>
    </row>
    <row r="83" spans="1:2">
      <c r="A83" s="57" t="s">
        <v>59</v>
      </c>
      <c r="B83" s="7"/>
    </row>
    <row r="84" spans="1:2">
      <c r="A84" s="57" t="s">
        <v>60</v>
      </c>
      <c r="B84" s="7"/>
    </row>
    <row r="86" spans="1:2">
      <c r="A86" s="57" t="s">
        <v>18</v>
      </c>
    </row>
    <row r="87" spans="1:2">
      <c r="A87" s="57" t="s">
        <v>19</v>
      </c>
    </row>
    <row r="88" spans="1:2">
      <c r="A88" s="57" t="s">
        <v>61</v>
      </c>
    </row>
    <row r="89" spans="1:2">
      <c r="A89" s="57" t="s">
        <v>62</v>
      </c>
    </row>
    <row r="91" spans="1:2">
      <c r="A91" s="58" t="s">
        <v>63</v>
      </c>
    </row>
    <row r="92" spans="1:2">
      <c r="A92" s="57" t="s">
        <v>64</v>
      </c>
      <c r="B92" s="7"/>
    </row>
    <row r="93" spans="1:2">
      <c r="A93" s="57" t="s">
        <v>65</v>
      </c>
      <c r="B93" s="7"/>
    </row>
    <row r="94" spans="1:2">
      <c r="A94" s="57" t="s">
        <v>66</v>
      </c>
      <c r="B94" s="7"/>
    </row>
    <row r="95" spans="1:2">
      <c r="A95" s="57" t="s">
        <v>67</v>
      </c>
    </row>
    <row r="96" spans="1:2">
      <c r="A96" s="57" t="s">
        <v>68</v>
      </c>
    </row>
    <row r="97" spans="1:2">
      <c r="A97" s="57" t="s">
        <v>69</v>
      </c>
    </row>
    <row r="98" spans="1:2">
      <c r="A98" s="57" t="s">
        <v>70</v>
      </c>
    </row>
    <row r="99" spans="1:2">
      <c r="A99" s="57"/>
    </row>
    <row r="100" spans="1:2">
      <c r="A100" s="57" t="s">
        <v>18</v>
      </c>
    </row>
    <row r="101" spans="1:2">
      <c r="A101" s="57" t="s">
        <v>19</v>
      </c>
    </row>
    <row r="102" spans="1:2">
      <c r="A102" s="57" t="s">
        <v>71</v>
      </c>
    </row>
    <row r="103" spans="1:2">
      <c r="A103" s="57" t="s">
        <v>72</v>
      </c>
    </row>
    <row r="104" spans="1:2">
      <c r="A104" s="57" t="s">
        <v>73</v>
      </c>
    </row>
    <row r="106" spans="1:2">
      <c r="A106" s="58" t="s">
        <v>74</v>
      </c>
    </row>
    <row r="107" spans="1:2">
      <c r="A107" s="57" t="s">
        <v>75</v>
      </c>
      <c r="B107" s="7"/>
    </row>
    <row r="108" spans="1:2">
      <c r="A108" s="57" t="s">
        <v>76</v>
      </c>
      <c r="B108" s="7"/>
    </row>
    <row r="109" spans="1:2">
      <c r="A109" s="57" t="s">
        <v>77</v>
      </c>
      <c r="B109" s="7"/>
    </row>
    <row r="110" spans="1:2">
      <c r="A110" s="57" t="s">
        <v>78</v>
      </c>
      <c r="B110" s="7"/>
    </row>
    <row r="111" spans="1:2">
      <c r="A111" s="57" t="s">
        <v>79</v>
      </c>
      <c r="B111" s="7"/>
    </row>
    <row r="112" spans="1:2">
      <c r="A112" s="57"/>
    </row>
    <row r="113" spans="1:2">
      <c r="A113" s="57" t="s">
        <v>18</v>
      </c>
    </row>
    <row r="114" spans="1:2">
      <c r="A114" s="57" t="s">
        <v>19</v>
      </c>
    </row>
    <row r="115" spans="1:2">
      <c r="A115" s="57" t="s">
        <v>80</v>
      </c>
    </row>
    <row r="116" spans="1:2">
      <c r="A116" s="57" t="s">
        <v>81</v>
      </c>
    </row>
    <row r="117" spans="1:2">
      <c r="A117" s="57" t="s">
        <v>82</v>
      </c>
    </row>
    <row r="118" spans="1:2">
      <c r="A118" s="57" t="s">
        <v>83</v>
      </c>
      <c r="B118" s="7"/>
    </row>
    <row r="119" spans="1:2">
      <c r="A119" s="57" t="s">
        <v>84</v>
      </c>
    </row>
    <row r="120" spans="1:2">
      <c r="A120" s="57" t="s">
        <v>85</v>
      </c>
    </row>
    <row r="121" spans="1:2">
      <c r="A121" s="57" t="s">
        <v>86</v>
      </c>
    </row>
    <row r="123" spans="1:2">
      <c r="A123" s="59" t="s">
        <v>87</v>
      </c>
    </row>
    <row r="124" spans="1:2">
      <c r="A124" s="57" t="s">
        <v>88</v>
      </c>
    </row>
    <row r="126" spans="1:2">
      <c r="A126" s="60" t="s">
        <v>89</v>
      </c>
    </row>
    <row r="127" spans="1:2">
      <c r="A127" s="57" t="s">
        <v>90</v>
      </c>
      <c r="B127" s="7"/>
    </row>
    <row r="128" spans="1:2">
      <c r="A128" s="57" t="s">
        <v>91</v>
      </c>
      <c r="B128" s="7"/>
    </row>
    <row r="129" spans="1:2">
      <c r="A129" s="57" t="s">
        <v>92</v>
      </c>
      <c r="B129" s="7"/>
    </row>
    <row r="130" spans="1:2">
      <c r="A130" s="57"/>
      <c r="B130" s="7"/>
    </row>
    <row r="131" spans="1:2">
      <c r="A131" s="57" t="s">
        <v>18</v>
      </c>
    </row>
    <row r="132" spans="1:2">
      <c r="A132" s="57" t="s">
        <v>19</v>
      </c>
    </row>
    <row r="133" spans="1:2">
      <c r="A133" s="57" t="s">
        <v>93</v>
      </c>
    </row>
    <row r="134" spans="1:2">
      <c r="A134" s="57" t="s">
        <v>81</v>
      </c>
    </row>
    <row r="135" spans="1:2">
      <c r="A135" s="57" t="s">
        <v>94</v>
      </c>
    </row>
    <row r="136" spans="1:2">
      <c r="A136" s="57" t="s">
        <v>95</v>
      </c>
    </row>
    <row r="137" spans="1:2">
      <c r="A137" s="57" t="s">
        <v>96</v>
      </c>
    </row>
    <row r="138" spans="1:2">
      <c r="A138" s="57" t="s">
        <v>97</v>
      </c>
    </row>
    <row r="140" spans="1:2">
      <c r="A140" s="59" t="s">
        <v>98</v>
      </c>
    </row>
    <row r="141" spans="1:2">
      <c r="A141" s="57" t="s">
        <v>99</v>
      </c>
      <c r="B141" s="7"/>
    </row>
    <row r="142" spans="1:2">
      <c r="A142" s="57"/>
    </row>
    <row r="143" spans="1:2">
      <c r="A143" s="57" t="s">
        <v>18</v>
      </c>
    </row>
    <row r="144" spans="1:2">
      <c r="A144" s="57" t="s">
        <v>19</v>
      </c>
    </row>
    <row r="145" spans="1:2">
      <c r="A145" s="57" t="s">
        <v>100</v>
      </c>
    </row>
    <row r="146" spans="1:2">
      <c r="A146" s="57" t="s">
        <v>101</v>
      </c>
    </row>
    <row r="147" spans="1:2">
      <c r="A147" s="57" t="s">
        <v>102</v>
      </c>
    </row>
    <row r="148" spans="1:2">
      <c r="A148" s="57" t="s">
        <v>103</v>
      </c>
    </row>
    <row r="149" spans="1:2">
      <c r="A149" s="57" t="s">
        <v>104</v>
      </c>
    </row>
    <row r="150" spans="1:2">
      <c r="A150" s="57" t="s">
        <v>105</v>
      </c>
    </row>
    <row r="151" spans="1:2">
      <c r="A151" s="57" t="s">
        <v>106</v>
      </c>
    </row>
    <row r="153" spans="1:2">
      <c r="A153" s="60" t="s">
        <v>107</v>
      </c>
    </row>
    <row r="154" spans="1:2">
      <c r="A154" s="57" t="s">
        <v>108</v>
      </c>
      <c r="B154" s="7"/>
    </row>
    <row r="155" spans="1:2">
      <c r="A155" s="57" t="s">
        <v>109</v>
      </c>
      <c r="B155" s="7"/>
    </row>
    <row r="156" spans="1:2">
      <c r="A156" s="57" t="s">
        <v>110</v>
      </c>
      <c r="B156" s="7"/>
    </row>
    <row r="157" spans="1:2">
      <c r="A157" s="57" t="s">
        <v>111</v>
      </c>
      <c r="B157" s="7"/>
    </row>
    <row r="158" spans="1:2">
      <c r="A158" s="57"/>
    </row>
    <row r="159" spans="1:2">
      <c r="A159" s="57" t="s">
        <v>18</v>
      </c>
    </row>
    <row r="160" spans="1:2">
      <c r="A160" s="57" t="s">
        <v>19</v>
      </c>
    </row>
    <row r="161" spans="1:2">
      <c r="A161" s="57" t="s">
        <v>112</v>
      </c>
    </row>
    <row r="162" spans="1:2">
      <c r="A162" s="57" t="s">
        <v>72</v>
      </c>
    </row>
    <row r="163" spans="1:2">
      <c r="A163" s="57" t="s">
        <v>73</v>
      </c>
    </row>
    <row r="165" spans="1:2">
      <c r="A165" s="61" t="s">
        <v>113</v>
      </c>
    </row>
    <row r="166" spans="1:2">
      <c r="A166" s="57" t="s">
        <v>114</v>
      </c>
      <c r="B166" s="7"/>
    </row>
    <row r="167" spans="1:2">
      <c r="A167" s="57" t="s">
        <v>115</v>
      </c>
      <c r="B167" s="7"/>
    </row>
    <row r="168" spans="1:2">
      <c r="A168" s="57" t="s">
        <v>116</v>
      </c>
      <c r="B168" s="7"/>
    </row>
    <row r="169" spans="1:2">
      <c r="A169" s="57" t="s">
        <v>117</v>
      </c>
      <c r="B169" s="7"/>
    </row>
    <row r="170" spans="1:2">
      <c r="A170" s="57" t="s">
        <v>118</v>
      </c>
      <c r="B170" s="7"/>
    </row>
    <row r="171" spans="1:2">
      <c r="A171" s="57"/>
    </row>
    <row r="172" spans="1:2">
      <c r="A172" s="57" t="s">
        <v>18</v>
      </c>
    </row>
    <row r="173" spans="1:2">
      <c r="A173" s="57" t="s">
        <v>19</v>
      </c>
    </row>
    <row r="174" spans="1:2">
      <c r="A174" s="57" t="s">
        <v>119</v>
      </c>
    </row>
    <row r="175" spans="1:2">
      <c r="A175" s="57" t="s">
        <v>72</v>
      </c>
    </row>
    <row r="176" spans="1:2">
      <c r="A176" s="57" t="s">
        <v>73</v>
      </c>
    </row>
    <row r="178" spans="1:1">
      <c r="A178" s="70" t="s">
        <v>120</v>
      </c>
    </row>
    <row r="179" spans="1:1">
      <c r="A179" s="57" t="s">
        <v>121</v>
      </c>
    </row>
    <row r="180" spans="1:1">
      <c r="A180" s="55"/>
    </row>
    <row r="181" spans="1:1">
      <c r="A181" s="55" t="s">
        <v>122</v>
      </c>
    </row>
  </sheetData>
  <phoneticPr fontId="1"/>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91DEA-5D81-46D1-9553-87A4E06D5E88}">
  <dimension ref="A1:D13"/>
  <sheetViews>
    <sheetView workbookViewId="0">
      <pane ySplit="2" topLeftCell="A3" activePane="bottomLeft" state="frozen"/>
      <selection pane="bottomLeft" activeCell="A3" sqref="A3"/>
    </sheetView>
  </sheetViews>
  <sheetFormatPr defaultRowHeight="18.75"/>
  <cols>
    <col min="1" max="2" width="3.75" bestFit="1" customWidth="1"/>
    <col min="3" max="3" width="5.5" bestFit="1" customWidth="1"/>
    <col min="4" max="4" width="118.375" customWidth="1"/>
  </cols>
  <sheetData>
    <row r="1" spans="1:4" s="3" customFormat="1" ht="18">
      <c r="A1" s="22" t="s">
        <v>213</v>
      </c>
      <c r="B1" s="21"/>
      <c r="C1" s="23"/>
      <c r="D1" s="23"/>
    </row>
    <row r="2" spans="1:4" ht="57.75">
      <c r="A2" s="72" t="s">
        <v>179</v>
      </c>
      <c r="B2" s="72" t="s">
        <v>214</v>
      </c>
      <c r="C2" s="72" t="s">
        <v>215</v>
      </c>
      <c r="D2" s="44" t="s">
        <v>216</v>
      </c>
    </row>
    <row r="3" spans="1:4">
      <c r="A3" s="15">
        <v>0</v>
      </c>
      <c r="B3" s="16" t="b">
        <v>1</v>
      </c>
      <c r="C3" s="18">
        <v>2025</v>
      </c>
      <c r="D3" s="8" t="s">
        <v>217</v>
      </c>
    </row>
    <row r="4" spans="1:4">
      <c r="A4" s="1">
        <f t="shared" ref="A4:A13" si="0">ROW()-3</f>
        <v>1</v>
      </c>
      <c r="B4" s="2" t="b">
        <v>0</v>
      </c>
      <c r="C4" s="69"/>
      <c r="D4" s="20"/>
    </row>
    <row r="5" spans="1:4">
      <c r="A5" s="1">
        <f t="shared" si="0"/>
        <v>2</v>
      </c>
      <c r="B5" s="2" t="b">
        <v>0</v>
      </c>
      <c r="C5" s="69"/>
      <c r="D5" s="20"/>
    </row>
    <row r="6" spans="1:4">
      <c r="A6" s="1">
        <f t="shared" si="0"/>
        <v>3</v>
      </c>
      <c r="B6" s="2" t="b">
        <v>0</v>
      </c>
      <c r="C6" s="69"/>
      <c r="D6" s="20"/>
    </row>
    <row r="7" spans="1:4">
      <c r="A7" s="1">
        <f t="shared" si="0"/>
        <v>4</v>
      </c>
      <c r="B7" s="2" t="b">
        <v>0</v>
      </c>
      <c r="C7" s="69"/>
      <c r="D7" s="20"/>
    </row>
    <row r="8" spans="1:4">
      <c r="A8" s="1">
        <f t="shared" si="0"/>
        <v>5</v>
      </c>
      <c r="B8" s="2" t="b">
        <v>0</v>
      </c>
      <c r="C8" s="69"/>
      <c r="D8" s="20"/>
    </row>
    <row r="9" spans="1:4">
      <c r="A9" s="1">
        <f t="shared" si="0"/>
        <v>6</v>
      </c>
      <c r="B9" s="2" t="b">
        <v>0</v>
      </c>
      <c r="C9" s="69"/>
      <c r="D9" s="20"/>
    </row>
    <row r="10" spans="1:4">
      <c r="A10" s="1">
        <f t="shared" si="0"/>
        <v>7</v>
      </c>
      <c r="B10" s="2" t="b">
        <v>0</v>
      </c>
      <c r="C10" s="69"/>
      <c r="D10" s="20"/>
    </row>
    <row r="11" spans="1:4">
      <c r="A11" s="1">
        <f t="shared" si="0"/>
        <v>8</v>
      </c>
      <c r="B11" s="2" t="b">
        <v>0</v>
      </c>
      <c r="C11" s="69"/>
      <c r="D11" s="20"/>
    </row>
    <row r="12" spans="1:4">
      <c r="A12" s="1">
        <f t="shared" si="0"/>
        <v>9</v>
      </c>
      <c r="B12" s="2" t="b">
        <v>0</v>
      </c>
      <c r="C12" s="69"/>
      <c r="D12" s="20"/>
    </row>
    <row r="13" spans="1:4">
      <c r="A13" s="1">
        <f t="shared" si="0"/>
        <v>10</v>
      </c>
      <c r="B13" s="2" t="b">
        <v>0</v>
      </c>
      <c r="C13" s="69"/>
      <c r="D13" s="20"/>
    </row>
  </sheetData>
  <phoneticPr fontId="1"/>
  <pageMargins left="0.25" right="0.25"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4751E-F2D2-4F99-899E-AEAD61E5BA09}">
  <dimension ref="A1:F14"/>
  <sheetViews>
    <sheetView workbookViewId="0">
      <pane ySplit="2" topLeftCell="A3" activePane="bottomLeft" state="frozen"/>
      <selection pane="bottomLeft" activeCell="A3" sqref="A3"/>
    </sheetView>
  </sheetViews>
  <sheetFormatPr defaultRowHeight="18.75"/>
  <cols>
    <col min="1" max="1" width="4.5" bestFit="1" customWidth="1"/>
    <col min="2" max="2" width="3.75" bestFit="1" customWidth="1"/>
    <col min="3" max="3" width="5.5" bestFit="1" customWidth="1"/>
    <col min="4" max="4" width="5" bestFit="1" customWidth="1"/>
    <col min="5" max="5" width="8.375" bestFit="1" customWidth="1"/>
    <col min="6" max="6" width="104" customWidth="1"/>
  </cols>
  <sheetData>
    <row r="1" spans="1:6" s="3" customFormat="1" ht="18">
      <c r="A1" s="21" t="s">
        <v>218</v>
      </c>
      <c r="B1" s="21"/>
      <c r="C1" s="23"/>
      <c r="D1" s="23"/>
      <c r="E1" s="23"/>
      <c r="F1" s="23"/>
    </row>
    <row r="2" spans="1:6" ht="95.25">
      <c r="A2" s="72" t="s">
        <v>179</v>
      </c>
      <c r="B2" s="72" t="s">
        <v>219</v>
      </c>
      <c r="C2" s="72" t="s">
        <v>215</v>
      </c>
      <c r="D2" s="75" t="s">
        <v>220</v>
      </c>
      <c r="E2" s="75" t="s">
        <v>221</v>
      </c>
      <c r="F2" s="73" t="s">
        <v>201</v>
      </c>
    </row>
    <row r="3" spans="1:6">
      <c r="A3" s="15">
        <v>0</v>
      </c>
      <c r="B3" s="16" t="b">
        <v>1</v>
      </c>
      <c r="C3" s="18">
        <v>2025</v>
      </c>
      <c r="D3" s="33">
        <v>9999</v>
      </c>
      <c r="E3" s="35" t="s">
        <v>163</v>
      </c>
      <c r="F3" s="8" t="s">
        <v>222</v>
      </c>
    </row>
    <row r="4" spans="1:6">
      <c r="A4" s="15">
        <v>0</v>
      </c>
      <c r="B4" s="16" t="b">
        <v>0</v>
      </c>
      <c r="C4" s="18">
        <v>2019</v>
      </c>
      <c r="D4" s="33">
        <v>1</v>
      </c>
      <c r="E4" s="35" t="s">
        <v>223</v>
      </c>
      <c r="F4" s="8" t="s">
        <v>224</v>
      </c>
    </row>
    <row r="5" spans="1:6">
      <c r="A5" s="1">
        <f>ROW()-4</f>
        <v>1</v>
      </c>
      <c r="B5" s="2" t="b">
        <v>0</v>
      </c>
      <c r="C5" s="19"/>
      <c r="D5" s="34"/>
      <c r="E5" s="65"/>
      <c r="F5" s="20"/>
    </row>
    <row r="6" spans="1:6">
      <c r="A6" s="1">
        <f t="shared" ref="A6:A14" si="0">ROW()-4</f>
        <v>2</v>
      </c>
      <c r="B6" s="2" t="b">
        <v>0</v>
      </c>
      <c r="C6" s="19"/>
      <c r="D6" s="34"/>
      <c r="E6" s="65"/>
      <c r="F6" s="20"/>
    </row>
    <row r="7" spans="1:6">
      <c r="A7" s="1">
        <f t="shared" si="0"/>
        <v>3</v>
      </c>
      <c r="B7" s="2" t="b">
        <v>0</v>
      </c>
      <c r="C7" s="19"/>
      <c r="D7" s="34"/>
      <c r="E7" s="65"/>
      <c r="F7" s="20"/>
    </row>
    <row r="8" spans="1:6">
      <c r="A8" s="1">
        <f t="shared" si="0"/>
        <v>4</v>
      </c>
      <c r="B8" s="2" t="b">
        <v>0</v>
      </c>
      <c r="C8" s="19"/>
      <c r="D8" s="34"/>
      <c r="E8" s="65"/>
      <c r="F8" s="20"/>
    </row>
    <row r="9" spans="1:6">
      <c r="A9" s="1">
        <f t="shared" si="0"/>
        <v>5</v>
      </c>
      <c r="B9" s="2" t="b">
        <v>0</v>
      </c>
      <c r="C9" s="19"/>
      <c r="D9" s="34"/>
      <c r="E9" s="65"/>
      <c r="F9" s="20"/>
    </row>
    <row r="10" spans="1:6">
      <c r="A10" s="1">
        <f t="shared" si="0"/>
        <v>6</v>
      </c>
      <c r="B10" s="2" t="b">
        <v>0</v>
      </c>
      <c r="C10" s="19"/>
      <c r="D10" s="34"/>
      <c r="E10" s="65"/>
      <c r="F10" s="20"/>
    </row>
    <row r="11" spans="1:6">
      <c r="A11" s="1">
        <f t="shared" si="0"/>
        <v>7</v>
      </c>
      <c r="B11" s="2" t="b">
        <v>0</v>
      </c>
      <c r="C11" s="19"/>
      <c r="D11" s="34"/>
      <c r="E11" s="65"/>
      <c r="F11" s="20"/>
    </row>
    <row r="12" spans="1:6">
      <c r="A12" s="1">
        <f t="shared" si="0"/>
        <v>8</v>
      </c>
      <c r="B12" s="2" t="b">
        <v>0</v>
      </c>
      <c r="C12" s="19"/>
      <c r="D12" s="34"/>
      <c r="E12" s="65"/>
      <c r="F12" s="20"/>
    </row>
    <row r="13" spans="1:6">
      <c r="A13" s="1">
        <f t="shared" si="0"/>
        <v>9</v>
      </c>
      <c r="B13" s="2" t="b">
        <v>0</v>
      </c>
      <c r="C13" s="19"/>
      <c r="D13" s="34"/>
      <c r="E13" s="65"/>
      <c r="F13" s="20"/>
    </row>
    <row r="14" spans="1:6">
      <c r="A14" s="1">
        <f t="shared" si="0"/>
        <v>10</v>
      </c>
      <c r="B14" s="2" t="b">
        <v>0</v>
      </c>
      <c r="C14" s="19"/>
      <c r="D14" s="34"/>
      <c r="E14" s="65"/>
      <c r="F14" s="20"/>
    </row>
  </sheetData>
  <phoneticPr fontId="1"/>
  <pageMargins left="0.25" right="0.25"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18936-BCCF-414F-A758-AAA810956C3A}">
  <dimension ref="A1:M26"/>
  <sheetViews>
    <sheetView workbookViewId="0"/>
  </sheetViews>
  <sheetFormatPr defaultRowHeight="18.75"/>
  <cols>
    <col min="1" max="1" width="5.5" bestFit="1" customWidth="1"/>
    <col min="2" max="2" width="11" bestFit="1" customWidth="1"/>
    <col min="5" max="5" width="9.375" bestFit="1" customWidth="1"/>
    <col min="13" max="13" width="21.375" style="45" bestFit="1" customWidth="1"/>
  </cols>
  <sheetData>
    <row r="1" spans="1:13" s="3" customFormat="1">
      <c r="A1" s="36" t="s">
        <v>87</v>
      </c>
      <c r="B1" s="36"/>
      <c r="C1" s="38"/>
      <c r="D1" s="38"/>
      <c r="E1" s="38"/>
      <c r="M1" s="67" t="s">
        <v>225</v>
      </c>
    </row>
    <row r="2" spans="1:13">
      <c r="A2" s="37" t="s">
        <v>226</v>
      </c>
      <c r="B2" s="37" t="s">
        <v>227</v>
      </c>
      <c r="C2" s="29" t="s">
        <v>228</v>
      </c>
      <c r="D2" s="29" t="s">
        <v>229</v>
      </c>
      <c r="E2" s="29" t="s">
        <v>230</v>
      </c>
      <c r="M2" s="67" t="s">
        <v>231</v>
      </c>
    </row>
    <row r="3" spans="1:13">
      <c r="A3" s="103">
        <f t="shared" ref="A3" si="0">A5+1</f>
        <v>2025</v>
      </c>
      <c r="B3" s="29" t="s">
        <v>232</v>
      </c>
      <c r="C3" s="68"/>
      <c r="D3" s="68"/>
      <c r="E3" s="68"/>
      <c r="M3" s="67"/>
    </row>
    <row r="4" spans="1:13">
      <c r="A4" s="103"/>
      <c r="B4" s="29" t="s">
        <v>233</v>
      </c>
      <c r="C4" s="68"/>
      <c r="D4" s="68"/>
      <c r="E4" s="68"/>
      <c r="M4" s="67" t="s">
        <v>149</v>
      </c>
    </row>
    <row r="5" spans="1:13">
      <c r="A5" s="103">
        <f t="shared" ref="A5" si="1">A7+1</f>
        <v>2024</v>
      </c>
      <c r="B5" s="29" t="s">
        <v>232</v>
      </c>
      <c r="C5" s="68"/>
      <c r="D5" s="68"/>
      <c r="E5" s="68"/>
      <c r="M5" s="67" t="s">
        <v>164</v>
      </c>
    </row>
    <row r="6" spans="1:13">
      <c r="A6" s="103"/>
      <c r="B6" s="29" t="s">
        <v>233</v>
      </c>
      <c r="C6" s="68"/>
      <c r="D6" s="68"/>
      <c r="E6" s="68"/>
      <c r="M6" s="67" t="s">
        <v>234</v>
      </c>
    </row>
    <row r="7" spans="1:13">
      <c r="A7" s="103">
        <f t="shared" ref="A7" si="2">A9+1</f>
        <v>2023</v>
      </c>
      <c r="B7" s="29" t="s">
        <v>232</v>
      </c>
      <c r="C7" s="68"/>
      <c r="D7" s="68"/>
      <c r="E7" s="68"/>
      <c r="M7" s="67"/>
    </row>
    <row r="8" spans="1:13">
      <c r="A8" s="103"/>
      <c r="B8" s="29" t="s">
        <v>233</v>
      </c>
      <c r="C8" s="68"/>
      <c r="D8" s="68"/>
      <c r="E8" s="68"/>
      <c r="M8" s="67" t="s">
        <v>235</v>
      </c>
    </row>
    <row r="9" spans="1:13">
      <c r="A9" s="103">
        <f>A11+1</f>
        <v>2022</v>
      </c>
      <c r="B9" s="29" t="s">
        <v>232</v>
      </c>
      <c r="C9" s="68"/>
      <c r="D9" s="68"/>
      <c r="E9" s="68"/>
      <c r="M9" s="67" t="s">
        <v>229</v>
      </c>
    </row>
    <row r="10" spans="1:13">
      <c r="A10" s="103"/>
      <c r="B10" s="29" t="s">
        <v>233</v>
      </c>
      <c r="C10" s="68"/>
      <c r="D10" s="68"/>
      <c r="E10" s="68"/>
      <c r="M10" s="67" t="s">
        <v>230</v>
      </c>
    </row>
    <row r="11" spans="1:13">
      <c r="A11" s="103">
        <f>YEAR(EDATE('00.表紙'!$L$3, -63))</f>
        <v>2021</v>
      </c>
      <c r="B11" s="29" t="s">
        <v>232</v>
      </c>
      <c r="C11" s="68"/>
      <c r="D11" s="68"/>
      <c r="E11" s="68"/>
      <c r="M11" s="67"/>
    </row>
    <row r="12" spans="1:13">
      <c r="A12" s="103"/>
      <c r="B12" s="29" t="s">
        <v>233</v>
      </c>
      <c r="C12" s="68"/>
      <c r="D12" s="68"/>
      <c r="E12" s="68"/>
      <c r="M12" s="67"/>
    </row>
    <row r="13" spans="1:13">
      <c r="M13" s="67"/>
    </row>
    <row r="14" spans="1:13">
      <c r="M14" s="67"/>
    </row>
    <row r="15" spans="1:13">
      <c r="M15" s="67"/>
    </row>
    <row r="16" spans="1:13">
      <c r="M16" s="67"/>
    </row>
    <row r="17" spans="13:13">
      <c r="M17" s="67"/>
    </row>
    <row r="18" spans="13:13">
      <c r="M18" s="67"/>
    </row>
    <row r="19" spans="13:13">
      <c r="M19" s="67"/>
    </row>
    <row r="20" spans="13:13">
      <c r="M20" s="67"/>
    </row>
    <row r="21" spans="13:13">
      <c r="M21" s="67"/>
    </row>
    <row r="22" spans="13:13">
      <c r="M22" s="67"/>
    </row>
    <row r="23" spans="13:13">
      <c r="M23" s="67"/>
    </row>
    <row r="24" spans="13:13">
      <c r="M24" s="67"/>
    </row>
    <row r="25" spans="13:13">
      <c r="M25" s="67"/>
    </row>
    <row r="26" spans="13:13">
      <c r="M26" s="67"/>
    </row>
  </sheetData>
  <mergeCells count="5">
    <mergeCell ref="A3:A4"/>
    <mergeCell ref="A5:A6"/>
    <mergeCell ref="A7:A8"/>
    <mergeCell ref="A9:A10"/>
    <mergeCell ref="A11:A12"/>
  </mergeCells>
  <phoneticPr fontId="1"/>
  <pageMargins left="0.25" right="0.25"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914CE-BB85-4AC9-82E1-D54FB94C6980}">
  <dimension ref="A1:D13"/>
  <sheetViews>
    <sheetView workbookViewId="0">
      <pane ySplit="2" topLeftCell="A3" activePane="bottomLeft" state="frozen"/>
      <selection pane="bottomLeft" activeCell="A3" sqref="A3"/>
    </sheetView>
  </sheetViews>
  <sheetFormatPr defaultRowHeight="18.75"/>
  <cols>
    <col min="1" max="2" width="3.75" bestFit="1" customWidth="1"/>
    <col min="3" max="3" width="5.5" bestFit="1" customWidth="1"/>
    <col min="4" max="4" width="118.125" customWidth="1"/>
  </cols>
  <sheetData>
    <row r="1" spans="1:4" s="3" customFormat="1" ht="18">
      <c r="A1" s="41" t="s">
        <v>89</v>
      </c>
      <c r="B1" s="42"/>
      <c r="C1" s="42"/>
      <c r="D1" s="42"/>
    </row>
    <row r="2" spans="1:4" s="45" customFormat="1" ht="76.5">
      <c r="A2" s="43" t="s">
        <v>179</v>
      </c>
      <c r="B2" s="43" t="s">
        <v>236</v>
      </c>
      <c r="C2" s="43" t="s">
        <v>194</v>
      </c>
      <c r="D2" s="44" t="s">
        <v>216</v>
      </c>
    </row>
    <row r="3" spans="1:4">
      <c r="A3" s="15">
        <v>0</v>
      </c>
      <c r="B3" s="16" t="b">
        <v>1</v>
      </c>
      <c r="C3" s="18">
        <v>2025</v>
      </c>
      <c r="D3" s="9" t="s">
        <v>237</v>
      </c>
    </row>
    <row r="4" spans="1:4">
      <c r="A4" s="1">
        <f t="shared" ref="A4:A13" si="0">ROW()-3</f>
        <v>1</v>
      </c>
      <c r="B4" s="2" t="b">
        <v>0</v>
      </c>
      <c r="C4" s="19"/>
      <c r="D4" s="20"/>
    </row>
    <row r="5" spans="1:4">
      <c r="A5" s="1">
        <f t="shared" si="0"/>
        <v>2</v>
      </c>
      <c r="B5" s="2" t="b">
        <v>0</v>
      </c>
      <c r="C5" s="19"/>
      <c r="D5" s="20"/>
    </row>
    <row r="6" spans="1:4">
      <c r="A6" s="1">
        <f t="shared" si="0"/>
        <v>3</v>
      </c>
      <c r="B6" s="2" t="b">
        <v>0</v>
      </c>
      <c r="C6" s="19"/>
      <c r="D6" s="20"/>
    </row>
    <row r="7" spans="1:4">
      <c r="A7" s="1">
        <f t="shared" si="0"/>
        <v>4</v>
      </c>
      <c r="B7" s="2" t="b">
        <v>0</v>
      </c>
      <c r="C7" s="19"/>
      <c r="D7" s="20"/>
    </row>
    <row r="8" spans="1:4">
      <c r="A8" s="1">
        <f t="shared" si="0"/>
        <v>5</v>
      </c>
      <c r="B8" s="2" t="b">
        <v>0</v>
      </c>
      <c r="C8" s="19"/>
      <c r="D8" s="20"/>
    </row>
    <row r="9" spans="1:4">
      <c r="A9" s="1">
        <f t="shared" si="0"/>
        <v>6</v>
      </c>
      <c r="B9" s="2" t="b">
        <v>0</v>
      </c>
      <c r="C9" s="19"/>
      <c r="D9" s="20"/>
    </row>
    <row r="10" spans="1:4">
      <c r="A10" s="1">
        <f t="shared" si="0"/>
        <v>7</v>
      </c>
      <c r="B10" s="2" t="b">
        <v>0</v>
      </c>
      <c r="C10" s="19"/>
      <c r="D10" s="20"/>
    </row>
    <row r="11" spans="1:4">
      <c r="A11" s="1">
        <f t="shared" si="0"/>
        <v>8</v>
      </c>
      <c r="B11" s="2" t="b">
        <v>0</v>
      </c>
      <c r="C11" s="19"/>
      <c r="D11" s="20"/>
    </row>
    <row r="12" spans="1:4">
      <c r="A12" s="1">
        <f t="shared" si="0"/>
        <v>9</v>
      </c>
      <c r="B12" s="2" t="b">
        <v>0</v>
      </c>
      <c r="C12" s="19"/>
      <c r="D12" s="20"/>
    </row>
    <row r="13" spans="1:4">
      <c r="A13" s="1">
        <f t="shared" si="0"/>
        <v>10</v>
      </c>
      <c r="B13" s="2" t="b">
        <v>0</v>
      </c>
      <c r="C13" s="19"/>
      <c r="D13" s="20"/>
    </row>
  </sheetData>
  <phoneticPr fontId="1"/>
  <pageMargins left="0.25" right="0.25"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A2070-7061-4FAA-B1CD-09205AAE0DB6}">
  <dimension ref="A1:H14"/>
  <sheetViews>
    <sheetView workbookViewId="0">
      <pane ySplit="2" topLeftCell="A3" activePane="bottomLeft" state="frozen"/>
      <selection pane="bottomLeft" activeCell="A3" sqref="A3"/>
    </sheetView>
  </sheetViews>
  <sheetFormatPr defaultRowHeight="18.75"/>
  <cols>
    <col min="1" max="1" width="4.5" bestFit="1" customWidth="1"/>
    <col min="2" max="3" width="5.5" bestFit="1" customWidth="1"/>
    <col min="4" max="6" width="3.75" bestFit="1" customWidth="1"/>
    <col min="7" max="7" width="4.125" bestFit="1" customWidth="1"/>
    <col min="8" max="8" width="100.25" customWidth="1"/>
  </cols>
  <sheetData>
    <row r="1" spans="1:8" s="3" customFormat="1" ht="18">
      <c r="A1" s="36" t="s">
        <v>238</v>
      </c>
      <c r="B1" s="42"/>
      <c r="C1" s="42"/>
      <c r="D1" s="42"/>
      <c r="E1" s="42"/>
      <c r="F1" s="42"/>
      <c r="G1" s="42"/>
      <c r="H1" s="42"/>
    </row>
    <row r="2" spans="1:8" ht="95.25">
      <c r="A2" s="74" t="s">
        <v>179</v>
      </c>
      <c r="B2" s="74" t="s">
        <v>239</v>
      </c>
      <c r="C2" s="72" t="s">
        <v>240</v>
      </c>
      <c r="D2" s="43" t="s">
        <v>241</v>
      </c>
      <c r="E2" s="43" t="s">
        <v>242</v>
      </c>
      <c r="F2" s="74" t="s">
        <v>243</v>
      </c>
      <c r="G2" s="74" t="s">
        <v>244</v>
      </c>
      <c r="H2" s="73" t="s">
        <v>245</v>
      </c>
    </row>
    <row r="3" spans="1:8" s="80" customFormat="1">
      <c r="A3" s="15">
        <v>0</v>
      </c>
      <c r="B3" s="18">
        <v>2025</v>
      </c>
      <c r="C3" s="18" t="s">
        <v>235</v>
      </c>
      <c r="D3" s="16" t="b">
        <v>0</v>
      </c>
      <c r="E3" s="16" t="b">
        <v>0</v>
      </c>
      <c r="F3" s="18">
        <v>1</v>
      </c>
      <c r="G3" s="18">
        <v>150</v>
      </c>
      <c r="H3" s="8" t="s">
        <v>246</v>
      </c>
    </row>
    <row r="4" spans="1:8" s="80" customFormat="1">
      <c r="A4" s="15">
        <v>0</v>
      </c>
      <c r="B4" s="18">
        <v>2019</v>
      </c>
      <c r="C4" s="18" t="s">
        <v>229</v>
      </c>
      <c r="D4" s="16" t="b">
        <v>0</v>
      </c>
      <c r="E4" s="16" t="b">
        <v>0</v>
      </c>
      <c r="F4" s="18">
        <v>5</v>
      </c>
      <c r="G4" s="18">
        <v>60</v>
      </c>
      <c r="H4" s="8" t="s">
        <v>247</v>
      </c>
    </row>
    <row r="5" spans="1:8">
      <c r="A5" s="1">
        <f>ROW()-4</f>
        <v>1</v>
      </c>
      <c r="B5" s="19"/>
      <c r="C5" s="69"/>
      <c r="D5" s="2" t="b">
        <v>0</v>
      </c>
      <c r="E5" s="2" t="b">
        <v>0</v>
      </c>
      <c r="F5" s="19"/>
      <c r="G5" s="19"/>
      <c r="H5" s="20"/>
    </row>
    <row r="6" spans="1:8">
      <c r="A6" s="1">
        <f t="shared" ref="A6:A14" si="0">ROW()-4</f>
        <v>2</v>
      </c>
      <c r="B6" s="19"/>
      <c r="C6" s="69"/>
      <c r="D6" s="2" t="b">
        <v>0</v>
      </c>
      <c r="E6" s="2" t="b">
        <v>0</v>
      </c>
      <c r="F6" s="19"/>
      <c r="G6" s="19"/>
      <c r="H6" s="20"/>
    </row>
    <row r="7" spans="1:8">
      <c r="A7" s="1">
        <f t="shared" si="0"/>
        <v>3</v>
      </c>
      <c r="B7" s="19"/>
      <c r="C7" s="69"/>
      <c r="D7" s="2" t="b">
        <v>0</v>
      </c>
      <c r="E7" s="2" t="b">
        <v>0</v>
      </c>
      <c r="F7" s="19"/>
      <c r="G7" s="19"/>
      <c r="H7" s="20"/>
    </row>
    <row r="8" spans="1:8">
      <c r="A8" s="1">
        <f t="shared" si="0"/>
        <v>4</v>
      </c>
      <c r="B8" s="19"/>
      <c r="C8" s="69"/>
      <c r="D8" s="2" t="b">
        <v>0</v>
      </c>
      <c r="E8" s="2" t="b">
        <v>0</v>
      </c>
      <c r="F8" s="19"/>
      <c r="G8" s="19"/>
      <c r="H8" s="20"/>
    </row>
    <row r="9" spans="1:8">
      <c r="A9" s="1">
        <f t="shared" si="0"/>
        <v>5</v>
      </c>
      <c r="B9" s="19"/>
      <c r="C9" s="69"/>
      <c r="D9" s="2" t="b">
        <v>0</v>
      </c>
      <c r="E9" s="2" t="b">
        <v>0</v>
      </c>
      <c r="F9" s="19"/>
      <c r="G9" s="19"/>
      <c r="H9" s="20"/>
    </row>
    <row r="10" spans="1:8">
      <c r="A10" s="1">
        <f t="shared" si="0"/>
        <v>6</v>
      </c>
      <c r="B10" s="19"/>
      <c r="C10" s="69"/>
      <c r="D10" s="2" t="b">
        <v>0</v>
      </c>
      <c r="E10" s="2" t="b">
        <v>0</v>
      </c>
      <c r="F10" s="19"/>
      <c r="G10" s="19"/>
      <c r="H10" s="20"/>
    </row>
    <row r="11" spans="1:8">
      <c r="A11" s="1">
        <f t="shared" si="0"/>
        <v>7</v>
      </c>
      <c r="B11" s="19"/>
      <c r="C11" s="69"/>
      <c r="D11" s="2" t="b">
        <v>0</v>
      </c>
      <c r="E11" s="2" t="b">
        <v>0</v>
      </c>
      <c r="F11" s="19"/>
      <c r="G11" s="19"/>
      <c r="H11" s="20"/>
    </row>
    <row r="12" spans="1:8">
      <c r="A12" s="1">
        <f t="shared" si="0"/>
        <v>8</v>
      </c>
      <c r="B12" s="19"/>
      <c r="C12" s="69"/>
      <c r="D12" s="2" t="b">
        <v>0</v>
      </c>
      <c r="E12" s="2" t="b">
        <v>0</v>
      </c>
      <c r="F12" s="19"/>
      <c r="G12" s="19"/>
      <c r="H12" s="20"/>
    </row>
    <row r="13" spans="1:8">
      <c r="A13" s="1">
        <f t="shared" si="0"/>
        <v>9</v>
      </c>
      <c r="B13" s="19"/>
      <c r="C13" s="69"/>
      <c r="D13" s="2" t="b">
        <v>0</v>
      </c>
      <c r="E13" s="2" t="b">
        <v>0</v>
      </c>
      <c r="F13" s="19"/>
      <c r="G13" s="19"/>
      <c r="H13" s="20"/>
    </row>
    <row r="14" spans="1:8">
      <c r="A14" s="1">
        <f t="shared" si="0"/>
        <v>10</v>
      </c>
      <c r="B14" s="19"/>
      <c r="C14" s="69"/>
      <c r="D14" s="2" t="b">
        <v>0</v>
      </c>
      <c r="E14" s="2" t="b">
        <v>0</v>
      </c>
      <c r="F14" s="19"/>
      <c r="G14" s="19"/>
      <c r="H14" s="20"/>
    </row>
  </sheetData>
  <phoneticPr fontId="1"/>
  <pageMargins left="0.25" right="0.25"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181873F5-85DD-40A1-BC27-F0DAE1461C9E}">
          <x14:formula1>
            <xm:f>'10.学生指導'!$M$7:$M$10</xm:f>
          </x14:formula1>
          <xm:sqref>C3:C14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D0C2B-C721-49BB-8575-7AE702EB730E}">
  <dimension ref="A1:D13"/>
  <sheetViews>
    <sheetView workbookViewId="0">
      <pane ySplit="2" topLeftCell="A3" activePane="bottomLeft" state="frozen"/>
      <selection pane="bottomLeft" activeCell="A3" sqref="A3"/>
    </sheetView>
  </sheetViews>
  <sheetFormatPr defaultRowHeight="18.75"/>
  <cols>
    <col min="1" max="2" width="3.75" bestFit="1" customWidth="1"/>
    <col min="3" max="3" width="5.5" bestFit="1" customWidth="1"/>
    <col min="4" max="4" width="118.25" customWidth="1"/>
  </cols>
  <sheetData>
    <row r="1" spans="1:4" s="3" customFormat="1" ht="18">
      <c r="A1" s="41" t="s">
        <v>248</v>
      </c>
      <c r="B1" s="36"/>
      <c r="C1" s="42"/>
      <c r="D1" s="42"/>
    </row>
    <row r="2" spans="1:4" ht="57.75">
      <c r="A2" s="72" t="s">
        <v>179</v>
      </c>
      <c r="B2" s="72" t="s">
        <v>214</v>
      </c>
      <c r="C2" s="72" t="s">
        <v>215</v>
      </c>
      <c r="D2" s="44" t="s">
        <v>216</v>
      </c>
    </row>
    <row r="3" spans="1:4">
      <c r="A3" s="15">
        <v>0</v>
      </c>
      <c r="B3" s="16" t="b">
        <v>0</v>
      </c>
      <c r="C3" s="18">
        <v>2025</v>
      </c>
      <c r="D3" s="8" t="s">
        <v>249</v>
      </c>
    </row>
    <row r="4" spans="1:4">
      <c r="A4" s="1">
        <f t="shared" ref="A4:A13" si="0">ROW()-3</f>
        <v>1</v>
      </c>
      <c r="B4" s="2" t="b">
        <v>0</v>
      </c>
      <c r="C4" s="69"/>
      <c r="D4" s="20"/>
    </row>
    <row r="5" spans="1:4">
      <c r="A5" s="1">
        <f t="shared" si="0"/>
        <v>2</v>
      </c>
      <c r="B5" s="2" t="b">
        <v>0</v>
      </c>
      <c r="C5" s="69"/>
      <c r="D5" s="20"/>
    </row>
    <row r="6" spans="1:4">
      <c r="A6" s="1">
        <f t="shared" si="0"/>
        <v>3</v>
      </c>
      <c r="B6" s="2" t="b">
        <v>0</v>
      </c>
      <c r="C6" s="69"/>
      <c r="D6" s="20"/>
    </row>
    <row r="7" spans="1:4">
      <c r="A7" s="1">
        <f t="shared" si="0"/>
        <v>4</v>
      </c>
      <c r="B7" s="2" t="b">
        <v>0</v>
      </c>
      <c r="C7" s="69"/>
      <c r="D7" s="20"/>
    </row>
    <row r="8" spans="1:4">
      <c r="A8" s="1">
        <f t="shared" si="0"/>
        <v>5</v>
      </c>
      <c r="B8" s="2" t="b">
        <v>0</v>
      </c>
      <c r="C8" s="69"/>
      <c r="D8" s="20"/>
    </row>
    <row r="9" spans="1:4">
      <c r="A9" s="1">
        <f t="shared" si="0"/>
        <v>6</v>
      </c>
      <c r="B9" s="2" t="b">
        <v>0</v>
      </c>
      <c r="C9" s="69"/>
      <c r="D9" s="20"/>
    </row>
    <row r="10" spans="1:4">
      <c r="A10" s="1">
        <f t="shared" si="0"/>
        <v>7</v>
      </c>
      <c r="B10" s="2" t="b">
        <v>0</v>
      </c>
      <c r="C10" s="69"/>
      <c r="D10" s="20"/>
    </row>
    <row r="11" spans="1:4">
      <c r="A11" s="1">
        <f t="shared" si="0"/>
        <v>8</v>
      </c>
      <c r="B11" s="2" t="b">
        <v>0</v>
      </c>
      <c r="C11" s="69"/>
      <c r="D11" s="20"/>
    </row>
    <row r="12" spans="1:4">
      <c r="A12" s="1">
        <f t="shared" si="0"/>
        <v>9</v>
      </c>
      <c r="B12" s="2" t="b">
        <v>0</v>
      </c>
      <c r="C12" s="69"/>
      <c r="D12" s="20"/>
    </row>
    <row r="13" spans="1:4">
      <c r="A13" s="1">
        <f t="shared" si="0"/>
        <v>10</v>
      </c>
      <c r="B13" s="2" t="b">
        <v>0</v>
      </c>
      <c r="C13" s="69"/>
      <c r="D13" s="20"/>
    </row>
  </sheetData>
  <phoneticPr fontId="1"/>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D1A76-EDDF-478C-A9C6-F7E7DB445B83}">
  <dimension ref="A1:D13"/>
  <sheetViews>
    <sheetView workbookViewId="0">
      <pane ySplit="2" topLeftCell="A3" activePane="bottomLeft" state="frozen"/>
      <selection pane="bottomLeft" activeCell="A3" sqref="A3"/>
    </sheetView>
  </sheetViews>
  <sheetFormatPr defaultRowHeight="18.75"/>
  <cols>
    <col min="1" max="2" width="3.75" bestFit="1" customWidth="1"/>
    <col min="3" max="3" width="5.5" bestFit="1" customWidth="1"/>
    <col min="4" max="4" width="117.75" customWidth="1"/>
  </cols>
  <sheetData>
    <row r="1" spans="1:4" s="3" customFormat="1" ht="18">
      <c r="A1" s="46" t="s">
        <v>113</v>
      </c>
      <c r="B1" s="47"/>
      <c r="C1" s="48"/>
      <c r="D1" s="48"/>
    </row>
    <row r="2" spans="1:4" ht="57.75">
      <c r="A2" s="72" t="s">
        <v>179</v>
      </c>
      <c r="B2" s="72" t="s">
        <v>250</v>
      </c>
      <c r="C2" s="72" t="s">
        <v>215</v>
      </c>
      <c r="D2" s="44" t="s">
        <v>216</v>
      </c>
    </row>
    <row r="3" spans="1:4">
      <c r="A3" s="15">
        <v>0</v>
      </c>
      <c r="B3" s="16" t="b">
        <v>0</v>
      </c>
      <c r="C3" s="18">
        <v>2025</v>
      </c>
      <c r="D3" s="8" t="s">
        <v>251</v>
      </c>
    </row>
    <row r="4" spans="1:4">
      <c r="A4" s="1">
        <f>ROW()-3</f>
        <v>1</v>
      </c>
      <c r="B4" s="2" t="b">
        <v>0</v>
      </c>
      <c r="C4" s="69"/>
      <c r="D4" s="20"/>
    </row>
    <row r="5" spans="1:4">
      <c r="A5" s="1">
        <f t="shared" ref="A5:A13" si="0">ROW()-3</f>
        <v>2</v>
      </c>
      <c r="B5" s="2" t="b">
        <v>0</v>
      </c>
      <c r="C5" s="69"/>
      <c r="D5" s="20"/>
    </row>
    <row r="6" spans="1:4">
      <c r="A6" s="1">
        <f t="shared" si="0"/>
        <v>3</v>
      </c>
      <c r="B6" s="2" t="b">
        <v>0</v>
      </c>
      <c r="C6" s="69"/>
      <c r="D6" s="20"/>
    </row>
    <row r="7" spans="1:4">
      <c r="A7" s="1">
        <f t="shared" si="0"/>
        <v>4</v>
      </c>
      <c r="B7" s="2" t="b">
        <v>0</v>
      </c>
      <c r="C7" s="69"/>
      <c r="D7" s="20"/>
    </row>
    <row r="8" spans="1:4">
      <c r="A8" s="1">
        <f t="shared" si="0"/>
        <v>5</v>
      </c>
      <c r="B8" s="2" t="b">
        <v>0</v>
      </c>
      <c r="C8" s="69"/>
      <c r="D8" s="20"/>
    </row>
    <row r="9" spans="1:4">
      <c r="A9" s="1">
        <f t="shared" si="0"/>
        <v>6</v>
      </c>
      <c r="B9" s="2" t="b">
        <v>0</v>
      </c>
      <c r="C9" s="69"/>
      <c r="D9" s="20"/>
    </row>
    <row r="10" spans="1:4">
      <c r="A10" s="1">
        <f t="shared" si="0"/>
        <v>7</v>
      </c>
      <c r="B10" s="2" t="b">
        <v>0</v>
      </c>
      <c r="C10" s="69"/>
      <c r="D10" s="20"/>
    </row>
    <row r="11" spans="1:4">
      <c r="A11" s="1">
        <f t="shared" si="0"/>
        <v>8</v>
      </c>
      <c r="B11" s="2" t="b">
        <v>0</v>
      </c>
      <c r="C11" s="69"/>
      <c r="D11" s="20"/>
    </row>
    <row r="12" spans="1:4">
      <c r="A12" s="1">
        <f t="shared" si="0"/>
        <v>9</v>
      </c>
      <c r="B12" s="2" t="b">
        <v>0</v>
      </c>
      <c r="C12" s="69"/>
      <c r="D12" s="20"/>
    </row>
    <row r="13" spans="1:4">
      <c r="A13" s="1">
        <f t="shared" si="0"/>
        <v>10</v>
      </c>
      <c r="B13" s="2" t="b">
        <v>0</v>
      </c>
      <c r="C13" s="69"/>
      <c r="D13" s="20"/>
    </row>
  </sheetData>
  <phoneticPr fontId="1"/>
  <pageMargins left="0.25" right="0.25"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5DDA9-6867-4187-A5C4-8E4E2DDFA896}">
  <dimension ref="A1:C14"/>
  <sheetViews>
    <sheetView workbookViewId="0"/>
  </sheetViews>
  <sheetFormatPr defaultRowHeight="18.75"/>
  <cols>
    <col min="1" max="1" width="5.25" bestFit="1" customWidth="1"/>
    <col min="2" max="2" width="15.125" bestFit="1" customWidth="1"/>
    <col min="3" max="3" width="110.875" customWidth="1"/>
  </cols>
  <sheetData>
    <row r="1" spans="1:3">
      <c r="A1" s="49" t="s">
        <v>120</v>
      </c>
      <c r="B1" s="49"/>
      <c r="C1" s="49"/>
    </row>
    <row r="2" spans="1:3">
      <c r="A2" s="10" t="s">
        <v>171</v>
      </c>
      <c r="B2" s="119" t="s">
        <v>252</v>
      </c>
      <c r="C2" s="119"/>
    </row>
    <row r="3" spans="1:3">
      <c r="A3" s="118">
        <v>1</v>
      </c>
      <c r="B3" s="30" t="s">
        <v>126</v>
      </c>
      <c r="C3" s="4"/>
    </row>
    <row r="4" spans="1:3">
      <c r="A4" s="118"/>
      <c r="B4" s="31" t="s">
        <v>253</v>
      </c>
      <c r="C4" s="5"/>
    </row>
    <row r="5" spans="1:3">
      <c r="A5" s="118"/>
      <c r="B5" s="31" t="s">
        <v>254</v>
      </c>
      <c r="C5" s="5"/>
    </row>
    <row r="6" spans="1:3">
      <c r="A6" s="118"/>
      <c r="B6" s="31" t="s">
        <v>255</v>
      </c>
      <c r="C6" s="5"/>
    </row>
    <row r="7" spans="1:3">
      <c r="A7" s="118"/>
      <c r="B7" s="31" t="s">
        <v>256</v>
      </c>
      <c r="C7" s="5"/>
    </row>
    <row r="8" spans="1:3">
      <c r="A8" s="118"/>
      <c r="B8" s="32" t="s">
        <v>257</v>
      </c>
      <c r="C8" s="6"/>
    </row>
    <row r="9" spans="1:3">
      <c r="A9" s="118">
        <v>2</v>
      </c>
      <c r="B9" s="30" t="s">
        <v>126</v>
      </c>
      <c r="C9" s="4"/>
    </row>
    <row r="10" spans="1:3">
      <c r="A10" s="118"/>
      <c r="B10" s="31" t="s">
        <v>253</v>
      </c>
      <c r="C10" s="5"/>
    </row>
    <row r="11" spans="1:3">
      <c r="A11" s="118"/>
      <c r="B11" s="31" t="s">
        <v>254</v>
      </c>
      <c r="C11" s="5"/>
    </row>
    <row r="12" spans="1:3">
      <c r="A12" s="118"/>
      <c r="B12" s="31" t="s">
        <v>255</v>
      </c>
      <c r="C12" s="5"/>
    </row>
    <row r="13" spans="1:3">
      <c r="A13" s="118"/>
      <c r="B13" s="31" t="s">
        <v>256</v>
      </c>
      <c r="C13" s="5"/>
    </row>
    <row r="14" spans="1:3">
      <c r="A14" s="118"/>
      <c r="B14" s="32" t="s">
        <v>257</v>
      </c>
      <c r="C14" s="6"/>
    </row>
  </sheetData>
  <mergeCells count="3">
    <mergeCell ref="B2:C2"/>
    <mergeCell ref="A3:A8"/>
    <mergeCell ref="A9:A14"/>
  </mergeCells>
  <phoneticPr fontId="1"/>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CE1F7-C5DC-414A-9FC8-466A46396CBF}">
  <dimension ref="A1:M48"/>
  <sheetViews>
    <sheetView tabSelected="1" workbookViewId="0">
      <selection activeCell="L3" sqref="L3:M3"/>
    </sheetView>
  </sheetViews>
  <sheetFormatPr defaultRowHeight="18.75"/>
  <cols>
    <col min="1" max="1" width="10.25" bestFit="1" customWidth="1"/>
    <col min="2" max="2" width="5.5" bestFit="1" customWidth="1"/>
    <col min="3" max="3" width="11.25" customWidth="1"/>
    <col min="4" max="9" width="8.5" customWidth="1"/>
    <col min="10" max="10" width="10.5" customWidth="1"/>
    <col min="11" max="11" width="10.625" customWidth="1"/>
    <col min="12" max="12" width="10.5" customWidth="1"/>
    <col min="13" max="13" width="10.5" bestFit="1" customWidth="1"/>
  </cols>
  <sheetData>
    <row r="1" spans="1:13" ht="25.5">
      <c r="A1" s="94" t="s">
        <v>123</v>
      </c>
      <c r="B1" s="94"/>
      <c r="C1" s="94"/>
      <c r="D1" s="94"/>
      <c r="E1" s="94"/>
      <c r="F1" s="94"/>
      <c r="G1" s="94"/>
      <c r="H1" s="94"/>
      <c r="I1" s="94"/>
      <c r="J1" s="94"/>
      <c r="K1" s="94"/>
      <c r="L1" s="94"/>
      <c r="M1" s="94"/>
    </row>
    <row r="2" spans="1:13" ht="18.75" customHeight="1">
      <c r="A2" s="39"/>
      <c r="B2" s="39"/>
      <c r="C2" s="39"/>
      <c r="D2" s="39"/>
      <c r="E2" s="39"/>
      <c r="F2" s="39"/>
      <c r="G2" s="39"/>
      <c r="H2" s="39"/>
      <c r="I2" s="39"/>
      <c r="J2" s="39"/>
      <c r="K2" t="s">
        <v>124</v>
      </c>
      <c r="L2" s="85">
        <v>46185</v>
      </c>
      <c r="M2" s="85"/>
    </row>
    <row r="3" spans="1:13">
      <c r="K3" t="s">
        <v>125</v>
      </c>
      <c r="L3" s="85">
        <v>46254</v>
      </c>
      <c r="M3" s="85"/>
    </row>
    <row r="4" spans="1:13">
      <c r="A4" s="98" t="s">
        <v>126</v>
      </c>
      <c r="B4" s="98"/>
      <c r="C4" s="98"/>
      <c r="D4" s="98" t="s">
        <v>127</v>
      </c>
      <c r="E4" s="98"/>
      <c r="F4" s="98"/>
      <c r="G4" s="98"/>
      <c r="H4" s="98" t="s">
        <v>128</v>
      </c>
      <c r="I4" s="98"/>
      <c r="J4" s="98"/>
      <c r="K4" s="99"/>
      <c r="L4" s="99"/>
      <c r="M4" s="99"/>
    </row>
    <row r="5" spans="1:13" s="27" customFormat="1" ht="24">
      <c r="A5" s="100" t="s">
        <v>129</v>
      </c>
      <c r="B5" s="100"/>
      <c r="C5" s="100"/>
      <c r="D5" s="100" t="s">
        <v>130</v>
      </c>
      <c r="E5" s="100"/>
      <c r="F5" s="100"/>
      <c r="G5" s="100"/>
      <c r="H5" s="100" t="s">
        <v>131</v>
      </c>
      <c r="I5" s="100"/>
      <c r="J5" s="100"/>
      <c r="K5" s="100"/>
      <c r="L5" s="100"/>
      <c r="M5" s="100"/>
    </row>
    <row r="7" spans="1:13" ht="37.5" customHeight="1">
      <c r="A7" s="95" t="s">
        <v>132</v>
      </c>
      <c r="B7" s="96"/>
      <c r="C7" s="96"/>
      <c r="D7" s="96"/>
      <c r="E7" s="96"/>
      <c r="F7" s="96"/>
      <c r="G7" s="96"/>
      <c r="H7" s="96"/>
      <c r="I7" s="97"/>
      <c r="J7" s="81" t="s">
        <v>133</v>
      </c>
      <c r="K7" s="82"/>
      <c r="L7" s="83" t="s">
        <v>134</v>
      </c>
      <c r="M7" s="84"/>
    </row>
    <row r="8" spans="1:13">
      <c r="A8" s="71" t="s">
        <v>135</v>
      </c>
      <c r="B8" s="45">
        <f>YEAR(EDATE($L$3, -63))</f>
        <v>2021</v>
      </c>
      <c r="C8" s="45" t="s">
        <v>136</v>
      </c>
      <c r="E8" s="17"/>
      <c r="F8" s="17"/>
      <c r="G8" s="17"/>
      <c r="H8" s="17"/>
      <c r="I8" s="17"/>
      <c r="J8" s="26"/>
      <c r="K8" s="26" t="s">
        <v>137</v>
      </c>
      <c r="L8" s="26"/>
      <c r="M8" s="26" t="s">
        <v>137</v>
      </c>
    </row>
    <row r="9" spans="1:13" ht="18.75" customHeight="1">
      <c r="A9" s="88" t="s">
        <v>138</v>
      </c>
      <c r="B9" s="88"/>
      <c r="C9" s="89" t="s">
        <v>139</v>
      </c>
      <c r="D9" s="89"/>
      <c r="E9" s="89"/>
      <c r="F9" s="89"/>
      <c r="G9" s="89"/>
      <c r="H9" s="89"/>
      <c r="I9" s="89"/>
      <c r="J9" s="14">
        <f>COUNTIFS('02.原著論文'!H$6:H930,"*",                               '02.原著論文'!C$6:C930,TRUE,                                                                                           '02.原著論文'!G$6:G930,"&gt;="&amp;$B$8)</f>
        <v>0</v>
      </c>
      <c r="K9" s="14">
        <f>COUNTIFS('02.原著論文'!H$6:H930,"*", '02.原著論文'!B$6:B930,TRUE, '02.原著論文'!C$6:C930,TRUE,                                                                                           '02.原著論文'!G$6:G930,"&gt;="&amp;$B$8)</f>
        <v>0</v>
      </c>
      <c r="L9" s="14">
        <f>COUNTIFS('02.原著論文'!H$6:H930,"*",                               '02.原著論文'!C$6:C930,TRUE)</f>
        <v>0</v>
      </c>
      <c r="M9" s="14">
        <f>COUNTIFS('02.原著論文'!H$6:H930,"*", '02.原著論文'!B$6:B930,TRUE, '02.原著論文'!C$6:C930,TRUE)</f>
        <v>0</v>
      </c>
    </row>
    <row r="10" spans="1:13" ht="18.75" customHeight="1">
      <c r="A10" s="88"/>
      <c r="B10" s="88"/>
      <c r="C10" s="90" t="s">
        <v>140</v>
      </c>
      <c r="D10" s="90"/>
      <c r="E10" s="90"/>
      <c r="F10" s="90"/>
      <c r="G10" s="90"/>
      <c r="H10" s="90"/>
      <c r="I10" s="90"/>
      <c r="J10" s="14">
        <f>COUNTIFS('02.原著論文'!H$6:H930,"*",                               '02.原著論文'!C$6:C930,FALSE, '02.原著論文'!D$6:D930,TRUE,                               '02.原著論文'!F$6:F930,TRUE, '02.原著論文'!G$6:G930,"&gt;="&amp;$B$8)</f>
        <v>0</v>
      </c>
      <c r="K10" s="14">
        <f>COUNTIFS('02.原著論文'!H$6:H930,"*", '02.原著論文'!B$6:B930,TRUE, '02.原著論文'!C$6:C930,FALSE, '02.原著論文'!D$6:D930,TRUE,                               '02.原著論文'!F$6:F930,TRUE, '02.原著論文'!G$6:G930,"&gt;="&amp;$B$8)</f>
        <v>0</v>
      </c>
      <c r="L10" s="14">
        <f>COUNTIFS('02.原著論文'!H$6:H930,"*",                               '02.原著論文'!C$6:C930,FALSE, '02.原著論文'!D$6:D930,TRUE,                               '02.原著論文'!F$6:F930,TRUE)</f>
        <v>0</v>
      </c>
      <c r="M10" s="14">
        <f>COUNTIFS('02.原著論文'!H$6:H930,"*", '02.原著論文'!B$6:B930,TRUE, '02.原著論文'!C$6:C930,FALSE, '02.原著論文'!D$6:D930,TRUE,                               '02.原著論文'!F$6:F930,TRUE)</f>
        <v>0</v>
      </c>
    </row>
    <row r="11" spans="1:13" ht="18.75" customHeight="1">
      <c r="A11" s="88"/>
      <c r="B11" s="88"/>
      <c r="C11" s="110" t="s">
        <v>141</v>
      </c>
      <c r="D11" s="111"/>
      <c r="E11" s="111"/>
      <c r="F11" s="111"/>
      <c r="G11" s="111"/>
      <c r="H11" s="78"/>
      <c r="I11" s="77"/>
      <c r="J11" s="14">
        <f>COUNTIFS('02.原著論文'!H$6:H$930,"*",                                '02.原著論文'!C$6:C$930,FALSE, '02.原著論文'!D$6:D$930,FALSE, '02.原著論文'!E$6:E$930,TRUE,                                '02.原著論文'!G$6:G$930,"&gt;="&amp;$B$8)</f>
        <v>0</v>
      </c>
      <c r="K11" s="14">
        <f>COUNTIFS('02.原著論文'!H$6:H$930,"*", '02.原著論文'!B$6:B$930,TRUE, '02.原著論文'!C$6:C$930,FALSE, '02.原著論文'!D$6:D$930,FALSE, '02.原著論文'!E$6:E$930,TRUE,                                '02.原著論文'!G$6:G$930,"&gt;="&amp;$B$8)</f>
        <v>0</v>
      </c>
      <c r="L11" s="14">
        <f>COUNTIFS('02.原著論文'!H$6:H$930,"*",                                '02.原著論文'!C$6:C$930,FALSE, '02.原著論文'!D$6:D$930,FALSE, '02.原著論文'!E$6:E$930,TRUE)</f>
        <v>0</v>
      </c>
      <c r="M11" s="14">
        <f>COUNTIFS('02.原著論文'!H$6:H$930,"*", '02.原著論文'!B$6:B$930,TRUE, '02.原著論文'!C$6:C$930,FALSE, '02.原著論文'!D$6:D$930,FALSE, '02.原著論文'!E$6:E$930,TRUE)</f>
        <v>0</v>
      </c>
    </row>
    <row r="12" spans="1:13" ht="18.75" customHeight="1">
      <c r="A12" s="88"/>
      <c r="B12" s="88"/>
      <c r="C12" s="112"/>
      <c r="D12" s="113"/>
      <c r="E12" s="113"/>
      <c r="F12" s="113"/>
      <c r="G12" s="114"/>
      <c r="H12" s="92" t="s">
        <v>142</v>
      </c>
      <c r="I12" s="93"/>
      <c r="J12" s="79">
        <f>COUNTIFS('02.原著論文'!H$6:H930,"*",                               '02.原著論文'!C$6:C930,FALSE, '02.原著論文'!D$6:D930,FALSE, '02.原著論文'!E$6:E930,TRUE, '02.原著論文'!F$6:F930,TRUE, '02.原著論文'!G$6:G930,"&gt;="&amp;$B$8)</f>
        <v>0</v>
      </c>
      <c r="K12" s="79">
        <f>COUNTIFS('02.原著論文'!H$6:H930,"*", '02.原著論文'!B$6:B930,TRUE, '02.原著論文'!C$6:C930,FALSE, '02.原著論文'!D$6:D930,FALSE, '02.原著論文'!E$6:E930,TRUE, '02.原著論文'!F$6:F930,TRUE, '02.原著論文'!G$6:G930,"&gt;="&amp;$B$8)</f>
        <v>0</v>
      </c>
      <c r="L12" s="79">
        <f>COUNTIFS('02.原著論文'!H$6:H930,"*",                               '02.原著論文'!C$6:C930,FALSE, '02.原著論文'!D$6:D930,FALSE, '02.原著論文'!E$6:E930,TRUE, '02.原著論文'!F$6:F930,TRUE)</f>
        <v>0</v>
      </c>
      <c r="M12" s="79">
        <f>COUNTIFS('02.原著論文'!H$6:H930,"*", '02.原著論文'!B$6:B930,TRUE, '02.原著論文'!C$6:C930,FALSE, '02.原著論文'!D$6:D930,FALSE, '02.原著論文'!E$6:E930,TRUE, '02.原著論文'!F$6:F930,TRUE)</f>
        <v>0</v>
      </c>
    </row>
    <row r="13" spans="1:13" ht="18.75" customHeight="1">
      <c r="A13" s="88"/>
      <c r="B13" s="88"/>
      <c r="C13" s="89" t="s">
        <v>143</v>
      </c>
      <c r="D13" s="89"/>
      <c r="E13" s="89"/>
      <c r="F13" s="89"/>
      <c r="G13" s="89"/>
      <c r="H13" s="89"/>
      <c r="I13" s="89"/>
      <c r="J13" s="14">
        <f>J14-SUM(J9:J11)</f>
        <v>0</v>
      </c>
      <c r="K13" s="14">
        <f>K14-SUM(K9:K11)</f>
        <v>0</v>
      </c>
      <c r="L13" s="14">
        <f>L14-SUM(L9:L11)</f>
        <v>0</v>
      </c>
      <c r="M13" s="14">
        <f>M14-SUM(M9:M11)</f>
        <v>0</v>
      </c>
    </row>
    <row r="14" spans="1:13">
      <c r="A14" s="88"/>
      <c r="B14" s="88"/>
      <c r="C14" s="87" t="s">
        <v>144</v>
      </c>
      <c r="D14" s="87"/>
      <c r="E14" s="87"/>
      <c r="F14" s="87"/>
      <c r="G14" s="87"/>
      <c r="H14" s="87"/>
      <c r="I14" s="87"/>
      <c r="J14" s="24">
        <f>COUNTIFS('02.原著論文'!H$6:H930,"*",                                                                                                                                                       '02.原著論文'!G$6:G930,"&gt;="&amp;$B$8)</f>
        <v>0</v>
      </c>
      <c r="K14" s="24">
        <f>COUNTIFS('02.原著論文'!H$6:H930,"*", '02.原著論文'!B$6:B930,TRUE,                                                                                                                         '02.原著論文'!G$6:G930,"&gt;="&amp;$B$8)</f>
        <v>0</v>
      </c>
      <c r="L14" s="24">
        <f>COUNTIFS('02.原著論文'!H$6:H930,"*")</f>
        <v>0</v>
      </c>
      <c r="M14" s="24">
        <f>COUNTIFS('02.原著論文'!H$6:H930,"*", '02.原著論文'!B$6:B930,TRUE)</f>
        <v>0</v>
      </c>
    </row>
    <row r="15" spans="1:13">
      <c r="A15" s="86"/>
      <c r="B15" s="86"/>
      <c r="C15" s="86"/>
      <c r="D15" s="86"/>
      <c r="E15" s="86"/>
      <c r="F15" s="86"/>
      <c r="G15" s="86"/>
      <c r="H15" s="86"/>
      <c r="I15" s="86"/>
      <c r="J15" s="28"/>
      <c r="K15" s="28"/>
      <c r="L15" s="28"/>
      <c r="M15" s="28"/>
    </row>
    <row r="16" spans="1:13" ht="18.75" customHeight="1">
      <c r="A16" s="88" t="s">
        <v>145</v>
      </c>
      <c r="B16" s="88"/>
      <c r="C16" s="89" t="s">
        <v>139</v>
      </c>
      <c r="D16" s="89"/>
      <c r="E16" s="89"/>
      <c r="F16" s="89"/>
      <c r="G16" s="89"/>
      <c r="H16" s="89"/>
      <c r="I16" s="89"/>
      <c r="J16" s="14">
        <f>COUNTIFS('03.総説解説'!H$6:H933,"*", '03.総説解説'!C$6:C933,TRUE,                                                                                        '03.総説解説'!G$6:G933,"&gt;="&amp;$B$8)</f>
        <v>0</v>
      </c>
      <c r="K16" s="14">
        <f>COUNTIFS('03.総説解説'!H$6:H933,"*", '03.総説解説'!B$6:B933,TRUE, '03.総説解説'!C$6:C933,TRUE,                                                                                        '03.総説解説'!G$6:G933,"&gt;="&amp;$B$8)</f>
        <v>0</v>
      </c>
      <c r="L16" s="14">
        <f>COUNTIFS('03.総説解説'!H$6:H933,"*",                              '03.総説解説'!C$6:C933,TRUE)</f>
        <v>0</v>
      </c>
      <c r="M16" s="14">
        <f>COUNTIFS('03.総説解説'!H$6:H933,"*", '03.総説解説'!B$6:B933,TRUE, '03.総説解説'!C$6:C933,TRUE)</f>
        <v>0</v>
      </c>
    </row>
    <row r="17" spans="1:13" ht="18.75" customHeight="1">
      <c r="A17" s="88"/>
      <c r="B17" s="88"/>
      <c r="C17" s="90" t="s">
        <v>140</v>
      </c>
      <c r="D17" s="90"/>
      <c r="E17" s="90"/>
      <c r="F17" s="90"/>
      <c r="G17" s="90"/>
      <c r="H17" s="90"/>
      <c r="I17" s="90"/>
      <c r="J17" s="14">
        <f>COUNTIFS('03.総説解説'!H$6:H933,"*",                              '03.総説解説'!C$6:C933,FALSE, '03.総説解説'!D$6:D933,TRUE,                              '03.総説解説'!F$6:F933,TRUE, '03.総説解説'!G$6:G933,"&gt;="&amp;$B$8)</f>
        <v>0</v>
      </c>
      <c r="K17" s="14">
        <f>COUNTIFS('03.総説解説'!H$6:H933,"*", '03.総説解説'!B$6:B933,TRUE, '03.総説解説'!C$6:C933,FALSE, '03.総説解説'!D$6:D933,TRUE,                              '03.総説解説'!F$6:F933,TRUE, '03.総説解説'!G$6:G933,"&gt;="&amp;$B$8)</f>
        <v>0</v>
      </c>
      <c r="L17" s="14">
        <f>COUNTIFS('03.総説解説'!H$6:H933,"*",                              '03.総説解説'!C$6:C933,FALSE, '03.総説解説'!D$6:D933,TRUE,                              '03.総説解説'!F$6:F933,TRUE)</f>
        <v>0</v>
      </c>
      <c r="M17" s="14">
        <f>COUNTIFS('03.総説解説'!H$6:H933,"*", '03.総説解説'!B$6:B933,TRUE, '03.総説解説'!C$6:C933,FALSE, '03.総説解説'!D$6:D933,TRUE,                              '03.総説解説'!F$6:F933,TRUE)</f>
        <v>0</v>
      </c>
    </row>
    <row r="18" spans="1:13" ht="18.75" customHeight="1">
      <c r="A18" s="88"/>
      <c r="B18" s="88"/>
      <c r="C18" s="110" t="s">
        <v>146</v>
      </c>
      <c r="D18" s="111"/>
      <c r="E18" s="111"/>
      <c r="F18" s="111"/>
      <c r="G18" s="111"/>
      <c r="H18" s="78"/>
      <c r="I18" s="77"/>
      <c r="J18" s="14">
        <f>COUNTIFS('03.総説解説'!H$6:H$933,"*",                                '03.総説解説'!C$6:C$933,FALSE, '03.総説解説'!D$6:D$933,FALSE, '03.総説解説'!E$6:E$933,TRUE,                                '03.総説解説'!G$6:G$933,"&gt;="&amp;$B$8)</f>
        <v>0</v>
      </c>
      <c r="K18" s="14">
        <f>COUNTIFS('03.総説解説'!H$6:H$933,"*", '03.総説解説'!B$6:B$933,TRUE, '03.総説解説'!C$6:C$933,FALSE, '03.総説解説'!D$6:D$933,FALSE, '03.総説解説'!E$6:E$933,TRUE,                                '03.総説解説'!G$6:G$933,"&gt;="&amp;$B$8)</f>
        <v>0</v>
      </c>
      <c r="L18" s="14">
        <f>COUNTIFS('03.総説解説'!H$6:H$933,"*",                                '03.総説解説'!C$6:C$933,FALSE, '03.総説解説'!D$6:D$933,FALSE, '03.総説解説'!E$6:E$933,TRUE)</f>
        <v>0</v>
      </c>
      <c r="M18" s="14">
        <f>COUNTIFS('03.総説解説'!H$6:H$933,"*", '03.総説解説'!B$6:B$933,TRUE, '03.総説解説'!C$6:C$933,FALSE, '03.総説解説'!D$6:D$933,FALSE, '03.総説解説'!E$6:E$933,TRUE)</f>
        <v>0</v>
      </c>
    </row>
    <row r="19" spans="1:13" ht="18.75" customHeight="1">
      <c r="A19" s="88"/>
      <c r="B19" s="88"/>
      <c r="C19" s="115"/>
      <c r="D19" s="116"/>
      <c r="E19" s="116"/>
      <c r="F19" s="116"/>
      <c r="G19" s="117"/>
      <c r="H19" s="92" t="s">
        <v>142</v>
      </c>
      <c r="I19" s="93"/>
      <c r="J19" s="79">
        <f>COUNTIFS('03.総説解説'!H$6:H933,"*",                              '03.総説解説'!C$6:C933,FALSE, '03.総説解説'!D$6:D933,FALSE, '03.総説解説'!E$6:E933,TRUE, '03.総説解説'!F$6:F933,TRUE, '03.総説解説'!G$6:G933,"&gt;="&amp;$B$8)</f>
        <v>0</v>
      </c>
      <c r="K19" s="79">
        <f>COUNTIFS('03.総説解説'!H$6:H933,"*", '03.総説解説'!B$6:B933,TRUE, '03.総説解説'!C$6:C933,FALSE, '03.総説解説'!D$6:D933,FALSE, '03.総説解説'!E$6:E933,TRUE, '03.総説解説'!F$6:F933,TRUE, '03.総説解説'!G$6:G933,"&gt;="&amp;$B$8)</f>
        <v>0</v>
      </c>
      <c r="L19" s="79">
        <f>COUNTIFS('03.総説解説'!H$6:H933,"*",                              '03.総説解説'!C$6:C933,FALSE, '03.総説解説'!D$6:D933,FALSE, '03.総説解説'!E$6:E933,TRUE, '03.総説解説'!F$6:F933,TRUE)</f>
        <v>0</v>
      </c>
      <c r="M19" s="79">
        <f>COUNTIFS('03.総説解説'!H$6:H933,"*", '03.総説解説'!B$6:B933,TRUE, '03.総説解説'!C$6:C933,FALSE, '03.総説解説'!D$6:D933,FALSE, '03.総説解説'!E$6:E933,TRUE, '03.総説解説'!F$6:F933,TRUE)</f>
        <v>0</v>
      </c>
    </row>
    <row r="20" spans="1:13" ht="18.75" customHeight="1">
      <c r="A20" s="88"/>
      <c r="B20" s="88"/>
      <c r="C20" s="89" t="s">
        <v>143</v>
      </c>
      <c r="D20" s="89"/>
      <c r="E20" s="89"/>
      <c r="F20" s="89"/>
      <c r="G20" s="89"/>
      <c r="H20" s="89"/>
      <c r="I20" s="89"/>
      <c r="J20" s="14">
        <f>J21-SUM(J16:J18)</f>
        <v>0</v>
      </c>
      <c r="K20" s="14">
        <f>K21-SUM(K16:K18)</f>
        <v>0</v>
      </c>
      <c r="L20" s="14">
        <f>L21-SUM(L16:L18)</f>
        <v>0</v>
      </c>
      <c r="M20" s="14">
        <f>M21-SUM(M16:M18)</f>
        <v>0</v>
      </c>
    </row>
    <row r="21" spans="1:13">
      <c r="A21" s="88"/>
      <c r="B21" s="88"/>
      <c r="C21" s="87" t="s">
        <v>144</v>
      </c>
      <c r="D21" s="87"/>
      <c r="E21" s="87"/>
      <c r="F21" s="87"/>
      <c r="G21" s="87"/>
      <c r="H21" s="87"/>
      <c r="I21" s="87"/>
      <c r="J21" s="24">
        <f>COUNTIFS('03.総説解説'!H$6:H933,"*",                                                                                                                                                  '03.総説解説'!G$6:G933,"&gt;="&amp;$B$8)</f>
        <v>0</v>
      </c>
      <c r="K21" s="24">
        <f>COUNTIFS('03.総説解説'!H$6:H933,"*", '03.総説解説'!B$6:B933,TRUE,                                                                                                                     '03.総説解説'!G$6:G933,"&gt;="&amp;$B$8)</f>
        <v>0</v>
      </c>
      <c r="L21" s="24">
        <f>COUNTIFS('03.総説解説'!H$6:H933,"*")</f>
        <v>0</v>
      </c>
      <c r="M21" s="24">
        <f>COUNTIFS('03.総説解説'!H$6:H933,"*", '03.総説解説'!B$6:B933,TRUE)</f>
        <v>0</v>
      </c>
    </row>
    <row r="23" spans="1:13">
      <c r="A23" s="91" t="s">
        <v>147</v>
      </c>
      <c r="B23" s="91"/>
      <c r="C23" s="91"/>
      <c r="D23" s="91"/>
      <c r="E23" s="91"/>
      <c r="F23" s="91"/>
      <c r="G23" s="91"/>
      <c r="H23" s="91"/>
      <c r="I23" s="91"/>
      <c r="J23" s="25">
        <f>COUNTIFS('04.Proc.'!D$4:D998,"*",                            '04.Proc.'!C$4:C998,"&gt;="&amp;$B$8)</f>
        <v>0</v>
      </c>
      <c r="K23" s="25">
        <f>COUNTIFS('04.Proc.'!D$4:D998,"*", '04.Proc.'!B$4:B998,TRUE, '04.Proc.'!C$4:C998,"&gt;="&amp;$B$8)</f>
        <v>0</v>
      </c>
      <c r="L23" s="25">
        <f>COUNTIFS('04.Proc.'!D$4:D998,"*")</f>
        <v>0</v>
      </c>
      <c r="M23" s="25">
        <f>COUNTIFS('04.Proc.'!D$4:D998,"*", '04.Proc.'!B$4:B998,TRUE)</f>
        <v>0</v>
      </c>
    </row>
    <row r="25" spans="1:13" ht="37.5" customHeight="1">
      <c r="J25" s="81" t="s">
        <v>133</v>
      </c>
      <c r="K25" s="82"/>
      <c r="L25" s="83" t="s">
        <v>134</v>
      </c>
      <c r="M25" s="84"/>
    </row>
    <row r="26" spans="1:13">
      <c r="A26" s="102" t="s">
        <v>148</v>
      </c>
      <c r="B26" s="102"/>
      <c r="C26" s="102" t="s">
        <v>149</v>
      </c>
      <c r="D26" s="102"/>
      <c r="E26" s="102"/>
      <c r="F26" s="102"/>
      <c r="G26" s="102"/>
      <c r="H26" s="103" t="s">
        <v>150</v>
      </c>
      <c r="I26" s="29" t="s">
        <v>151</v>
      </c>
      <c r="J26" s="63">
        <f>COUNTIFS('05.著書'!F$5:F993,"*", '05.著書'!B$5:B993,"専門書", '05.著書'!C$5:C993,"1",   '05.著書'!D$5:D993,FALSE, '05.著書'!E$5:E993,"&gt;="&amp;$B$8)</f>
        <v>0</v>
      </c>
      <c r="K26" s="40" t="s">
        <v>152</v>
      </c>
      <c r="L26" s="63">
        <f>COUNTIFS('05.著書'!F$5:F993,"*", '05.著書'!B$5:B993,"専門書", '05.著書'!C$5:C993,"1",   '05.著書'!D$5:D993,FALSE)</f>
        <v>0</v>
      </c>
      <c r="M26" s="40" t="s">
        <v>152</v>
      </c>
    </row>
    <row r="27" spans="1:13">
      <c r="A27" s="102"/>
      <c r="B27" s="102"/>
      <c r="C27" s="102"/>
      <c r="D27" s="102"/>
      <c r="E27" s="102"/>
      <c r="F27" s="102"/>
      <c r="G27" s="102"/>
      <c r="H27" s="103"/>
      <c r="I27" s="29" t="s">
        <v>153</v>
      </c>
      <c r="J27" s="63">
        <f>COUNTIFS('05.著書'!F$5:F993,"*", '05.著書'!B$5:B993,"専門書", '05.著書'!C$5:C993,"1",   '05.著書'!D$5:D993,TRUE, '05.著書'!E$5:E993,"&gt;="&amp;$B$8)</f>
        <v>0</v>
      </c>
      <c r="K27" s="40" t="s">
        <v>152</v>
      </c>
      <c r="L27" s="63">
        <f>COUNTIFS('05.著書'!F$5:F993,"*", '05.著書'!B$5:B993,"専門書", '05.著書'!C$5:C993,"1",   '05.著書'!D$5:D993,TRUE)</f>
        <v>0</v>
      </c>
      <c r="M27" s="40" t="s">
        <v>152</v>
      </c>
    </row>
    <row r="28" spans="1:13">
      <c r="A28" s="102"/>
      <c r="B28" s="102"/>
      <c r="C28" s="102"/>
      <c r="D28" s="102"/>
      <c r="E28" s="102"/>
      <c r="F28" s="102"/>
      <c r="G28" s="102"/>
      <c r="H28" s="103" t="s">
        <v>154</v>
      </c>
      <c r="I28" s="29" t="s">
        <v>151</v>
      </c>
      <c r="J28" s="63">
        <f>COUNTIFS('05.著書'!F$5:F993,"*", '05.著書'!B$5:B993,"専門書", '05.著書'!C$5:C993,"&lt;&gt;1", '05.著書'!D$5:D993,FALSE, '05.著書'!E$5:E993,"&gt;="&amp;$B$8)</f>
        <v>0</v>
      </c>
      <c r="K28" s="40" t="s">
        <v>152</v>
      </c>
      <c r="L28" s="63">
        <f>COUNTIFS('05.著書'!F$5:F993,"*", '05.著書'!B$5:B993,"専門書", '05.著書'!C$5:C993,"&lt;&gt;1", '05.著書'!D$5:D993,FALSE)</f>
        <v>0</v>
      </c>
      <c r="M28" s="40" t="s">
        <v>152</v>
      </c>
    </row>
    <row r="29" spans="1:13">
      <c r="A29" s="102"/>
      <c r="B29" s="102"/>
      <c r="C29" s="102"/>
      <c r="D29" s="102"/>
      <c r="E29" s="102"/>
      <c r="F29" s="102"/>
      <c r="G29" s="102"/>
      <c r="H29" s="103"/>
      <c r="I29" s="29" t="s">
        <v>153</v>
      </c>
      <c r="J29" s="63">
        <f>COUNTIFS('05.著書'!F$5:F993,"*", '05.著書'!B$5:B993,"専門書", '05.著書'!C$5:C993,"&lt;&gt;1", '05.著書'!D$5:D993,TRUE, '05.著書'!E$5:E993,"&gt;="&amp;$B$8)</f>
        <v>0</v>
      </c>
      <c r="K29" s="40" t="s">
        <v>152</v>
      </c>
      <c r="L29" s="63">
        <f>COUNTIFS('05.著書'!F$5:F993,"*", '05.著書'!B$5:B993,"専門書", '05.著書'!C$5:C993,"&lt;&gt;1", '05.著書'!D$5:D993,TRUE)</f>
        <v>0</v>
      </c>
      <c r="M29" s="40" t="s">
        <v>152</v>
      </c>
    </row>
    <row r="30" spans="1:13">
      <c r="J30" s="64"/>
      <c r="L30" s="64"/>
    </row>
    <row r="31" spans="1:13">
      <c r="A31" s="102" t="s">
        <v>155</v>
      </c>
      <c r="B31" s="102"/>
      <c r="C31" s="102"/>
      <c r="D31" s="102"/>
      <c r="E31" s="102"/>
      <c r="F31" s="102"/>
      <c r="G31" s="102"/>
      <c r="H31" s="103" t="s">
        <v>156</v>
      </c>
      <c r="I31" s="29" t="s">
        <v>157</v>
      </c>
      <c r="J31" s="63">
        <f>COUNTIFS('06.特許'!E$5:E$999,"*", '06.特許'!B$5:B$999,FALSE, '06.特許'!C$5:C$999,FALSE, '06.特許'!D$5:D$999,"&gt;="&amp;$B$8)</f>
        <v>0</v>
      </c>
      <c r="K31" s="40" t="s">
        <v>152</v>
      </c>
      <c r="L31" s="63">
        <f>COUNTIFS('06.特許'!E$5:E$999,"*", '06.特許'!B$5:B$999,FALSE, '06.特許'!C$5:C$999,FALSE)</f>
        <v>0</v>
      </c>
      <c r="M31" s="40" t="s">
        <v>152</v>
      </c>
    </row>
    <row r="32" spans="1:13">
      <c r="A32" s="102"/>
      <c r="B32" s="102"/>
      <c r="C32" s="102"/>
      <c r="D32" s="102"/>
      <c r="E32" s="102"/>
      <c r="F32" s="102"/>
      <c r="G32" s="102"/>
      <c r="H32" s="103"/>
      <c r="I32" s="29" t="s">
        <v>158</v>
      </c>
      <c r="J32" s="63">
        <f>COUNTIFS('06.特許'!E$5:E$999,"*", '06.特許'!B$5:B$999,FALSE, '06.特許'!C$5:C$999,TRUE, '06.特許'!D$5:D$999,"&gt;="&amp;$B$8)</f>
        <v>0</v>
      </c>
      <c r="K32" s="40" t="s">
        <v>152</v>
      </c>
      <c r="L32" s="63">
        <f>COUNTIFS('06.特許'!E$5:E$999,"*", '06.特許'!B$5:B$999,FALSE, '06.特許'!C$5:C$999,TRUE)</f>
        <v>0</v>
      </c>
      <c r="M32" s="40" t="s">
        <v>152</v>
      </c>
    </row>
    <row r="33" spans="1:13">
      <c r="A33" s="102"/>
      <c r="B33" s="102"/>
      <c r="C33" s="102"/>
      <c r="D33" s="102"/>
      <c r="E33" s="102"/>
      <c r="F33" s="102"/>
      <c r="G33" s="102"/>
      <c r="H33" s="103" t="s">
        <v>159</v>
      </c>
      <c r="I33" s="29" t="s">
        <v>157</v>
      </c>
      <c r="J33" s="63">
        <f>COUNTIFS('06.特許'!E$5:E$999,"*", '06.特許'!B$5:B$999,TRUE, '06.特許'!C$5:C$999,FALSE, '06.特許'!D$5:D$999,"&gt;="&amp;$B$8)</f>
        <v>0</v>
      </c>
      <c r="K33" s="40" t="s">
        <v>152</v>
      </c>
      <c r="L33" s="63">
        <f>COUNTIFS('06.特許'!E$5:E$999,"*", '06.特許'!B$5:B$999,TRUE, '06.特許'!C$5:C$999,FALSE)</f>
        <v>0</v>
      </c>
      <c r="M33" s="40" t="s">
        <v>152</v>
      </c>
    </row>
    <row r="34" spans="1:13">
      <c r="A34" s="102"/>
      <c r="B34" s="102"/>
      <c r="C34" s="102"/>
      <c r="D34" s="102"/>
      <c r="E34" s="102"/>
      <c r="F34" s="102"/>
      <c r="G34" s="102"/>
      <c r="H34" s="103"/>
      <c r="I34" s="29" t="s">
        <v>158</v>
      </c>
      <c r="J34" s="63">
        <f>COUNTIFS('06.特許'!E$5:E$999,"*", '06.特許'!B$5:B$999,TRUE, '06.特許'!C$5:C$999,TRUE, '06.特許'!D$5:D$999,"&gt;="&amp;$B$8)</f>
        <v>0</v>
      </c>
      <c r="K34" s="40" t="s">
        <v>152</v>
      </c>
      <c r="L34" s="63">
        <f>COUNTIFS('06.特許'!E$5:E$999,"*", '06.特許'!B$5:B$999,TRUE, '06.特許'!C$5:C$999,TRUE)</f>
        <v>0</v>
      </c>
      <c r="M34" s="40" t="s">
        <v>152</v>
      </c>
    </row>
    <row r="35" spans="1:13">
      <c r="J35" s="64"/>
      <c r="L35" s="64"/>
    </row>
    <row r="36" spans="1:13">
      <c r="A36" s="104" t="s">
        <v>160</v>
      </c>
      <c r="B36" s="105"/>
      <c r="C36" s="105"/>
      <c r="D36" s="105"/>
      <c r="E36" s="105"/>
      <c r="F36" s="106"/>
      <c r="G36" s="103" t="s">
        <v>161</v>
      </c>
      <c r="H36" s="103"/>
      <c r="I36" s="103"/>
      <c r="J36" s="63">
        <f>COUNTIFS('09.研究資金'!F$5:F$993,"*", '09.研究資金'!C$5:C$993,"&gt;="&amp;$B$8)</f>
        <v>0</v>
      </c>
      <c r="K36" s="40" t="s">
        <v>152</v>
      </c>
      <c r="L36" s="63">
        <f>COUNTIFS('09.研究資金'!F$5:F$993,"*")</f>
        <v>0</v>
      </c>
      <c r="M36" s="40" t="s">
        <v>152</v>
      </c>
    </row>
    <row r="37" spans="1:13">
      <c r="A37" s="107"/>
      <c r="B37" s="108"/>
      <c r="C37" s="108"/>
      <c r="D37" s="108"/>
      <c r="E37" s="108"/>
      <c r="F37" s="109"/>
      <c r="G37" s="103" t="s">
        <v>162</v>
      </c>
      <c r="H37" s="103"/>
      <c r="I37" s="103"/>
      <c r="J37" s="66">
        <f>SUMIFS('09.研究資金'!D$5:D$993, '09.研究資金'!E$5:E$993,"万円", '09.研究資金'!F$5:F$993,"*", '09.研究資金'!C$5:C$993,"&gt;="&amp;$B$8)</f>
        <v>0</v>
      </c>
      <c r="K37" s="40" t="s">
        <v>163</v>
      </c>
      <c r="L37" s="66">
        <f>SUMIFS('09.研究資金'!D$5:D$993, '09.研究資金'!E$5:E$993,"万円", '09.研究資金'!F$5:F$993,"*")</f>
        <v>0</v>
      </c>
      <c r="M37" s="40" t="s">
        <v>163</v>
      </c>
    </row>
    <row r="38" spans="1:13">
      <c r="J38" s="64"/>
      <c r="L38" s="64"/>
    </row>
    <row r="39" spans="1:13">
      <c r="A39" s="101" t="s">
        <v>148</v>
      </c>
      <c r="B39" s="101"/>
      <c r="C39" s="101" t="s">
        <v>164</v>
      </c>
      <c r="D39" s="101"/>
      <c r="E39" s="101"/>
      <c r="F39" s="101"/>
      <c r="G39" s="101"/>
      <c r="H39" s="103" t="s">
        <v>150</v>
      </c>
      <c r="I39" s="29" t="s">
        <v>151</v>
      </c>
      <c r="J39" s="63">
        <f>COUNTIFS('05.著書'!F$5:F993,"*", '05.著書'!B$5:B993,"教科書", '05.著書'!C$5:C993,"1",   '05.著書'!D$5:D993,FALSE, '05.著書'!E$5:E993,"&gt;="&amp;$B$8)</f>
        <v>0</v>
      </c>
      <c r="K39" s="40" t="s">
        <v>152</v>
      </c>
      <c r="L39" s="63">
        <f>COUNTIFS('05.著書'!F$5:F993,"*", '05.著書'!B$5:B993,"教科書", '05.著書'!C$5:C993,"1",   '05.著書'!D$5:D993,FALSE)</f>
        <v>0</v>
      </c>
      <c r="M39" s="40" t="s">
        <v>152</v>
      </c>
    </row>
    <row r="40" spans="1:13">
      <c r="A40" s="101"/>
      <c r="B40" s="101"/>
      <c r="C40" s="101"/>
      <c r="D40" s="101"/>
      <c r="E40" s="101"/>
      <c r="F40" s="101"/>
      <c r="G40" s="101"/>
      <c r="H40" s="103"/>
      <c r="I40" s="29" t="s">
        <v>153</v>
      </c>
      <c r="J40" s="63">
        <f>COUNTIFS('05.著書'!F$5:F993,"*", '05.著書'!B$5:B993,"教科書", '05.著書'!C$5:C993,"1",   '05.著書'!D$5:D993,TRUE, '05.著書'!E$5:E993,"&gt;="&amp;$B$8)</f>
        <v>0</v>
      </c>
      <c r="K40" s="40" t="s">
        <v>152</v>
      </c>
      <c r="L40" s="63">
        <f>COUNTIFS('05.著書'!F$5:F993,"*", '05.著書'!B$5:B993,"教科書", '05.著書'!C$5:C993,"1",   '05.著書'!D$5:D993,TRUE)</f>
        <v>0</v>
      </c>
      <c r="M40" s="40" t="s">
        <v>152</v>
      </c>
    </row>
    <row r="41" spans="1:13">
      <c r="A41" s="101"/>
      <c r="B41" s="101"/>
      <c r="C41" s="101"/>
      <c r="D41" s="101"/>
      <c r="E41" s="101"/>
      <c r="F41" s="101"/>
      <c r="G41" s="101"/>
      <c r="H41" s="103" t="s">
        <v>154</v>
      </c>
      <c r="I41" s="29" t="s">
        <v>151</v>
      </c>
      <c r="J41" s="63">
        <f>COUNTIFS('05.著書'!F$5:F993,"*", '05.著書'!B$5:B993,"教科書", '05.著書'!C$5:C993,"&lt;&gt;1", '05.著書'!D$5:D993,FALSE, '05.著書'!E$5:E993,"&gt;="&amp;$B$8)</f>
        <v>0</v>
      </c>
      <c r="K41" s="40" t="s">
        <v>152</v>
      </c>
      <c r="L41" s="63">
        <f>COUNTIFS('05.著書'!F$5:F993,"*", '05.著書'!B$5:B993,"教科書", '05.著書'!C$5:C993,"&lt;&gt;1", '05.著書'!D$5:D993,FALSE)</f>
        <v>0</v>
      </c>
      <c r="M41" s="40" t="s">
        <v>152</v>
      </c>
    </row>
    <row r="42" spans="1:13">
      <c r="A42" s="101"/>
      <c r="B42" s="101"/>
      <c r="C42" s="101"/>
      <c r="D42" s="101"/>
      <c r="E42" s="101"/>
      <c r="F42" s="101"/>
      <c r="G42" s="101"/>
      <c r="H42" s="103"/>
      <c r="I42" s="29" t="s">
        <v>153</v>
      </c>
      <c r="J42" s="63">
        <f>COUNTIFS('05.著書'!F$5:F993,"*", '05.著書'!B$5:B993,"教科書", '05.著書'!C$5:C993,"&lt;&gt;1", '05.著書'!D$5:D993,TRUE, '05.著書'!E$5:E993,"&gt;="&amp;$B$8)</f>
        <v>0</v>
      </c>
      <c r="K42" s="40" t="s">
        <v>152</v>
      </c>
      <c r="L42" s="63">
        <f>COUNTIFS('05.著書'!F$5:F993,"*", '05.著書'!B$5:B993,"教科書", '05.著書'!C$5:C993,"&lt;&gt;1", '05.著書'!D$5:D993,TRUE)</f>
        <v>0</v>
      </c>
      <c r="M42" s="40" t="s">
        <v>152</v>
      </c>
    </row>
    <row r="43" spans="1:13">
      <c r="J43" s="64"/>
      <c r="L43" s="64"/>
    </row>
    <row r="44" spans="1:13">
      <c r="A44" s="101" t="s">
        <v>165</v>
      </c>
      <c r="B44" s="101"/>
      <c r="C44" s="101"/>
      <c r="D44" s="101"/>
      <c r="E44" s="101"/>
      <c r="F44" s="101"/>
      <c r="G44" s="101"/>
      <c r="H44" s="101"/>
      <c r="I44" s="29" t="s">
        <v>166</v>
      </c>
      <c r="J44" s="63">
        <f>COUNTIFS('11.学生発表'!D$4:D$999,"*", '11.学生発表'!B$4:B$999,TRUE, '11.学生発表'!C$4:C$999,"&gt;="&amp;$B$8)</f>
        <v>0</v>
      </c>
      <c r="K44" s="40" t="s">
        <v>152</v>
      </c>
      <c r="L44" s="63">
        <f>COUNTIFS('11.学生発表'!D$4:D$999,"*", '11.学生発表'!B$4:B$999,TRUE)</f>
        <v>0</v>
      </c>
      <c r="M44" s="40" t="s">
        <v>152</v>
      </c>
    </row>
    <row r="45" spans="1:13">
      <c r="A45" s="101"/>
      <c r="B45" s="101"/>
      <c r="C45" s="101"/>
      <c r="D45" s="101"/>
      <c r="E45" s="101"/>
      <c r="F45" s="101"/>
      <c r="G45" s="101"/>
      <c r="H45" s="101"/>
      <c r="I45" s="29" t="s">
        <v>167</v>
      </c>
      <c r="J45" s="63">
        <f>COUNTIFS('11.学生発表'!D$4:D$999,"*", '11.学生発表'!B$4:B$999,FALSE, '11.学生発表'!C$4:C$999,"&gt;="&amp;$B$8)</f>
        <v>0</v>
      </c>
      <c r="K45" s="40" t="s">
        <v>152</v>
      </c>
      <c r="L45" s="63">
        <f>COUNTIFS('11.学生発表'!D$4:D$999,"*", '11.学生発表'!B$4:B$999,FALSE)</f>
        <v>0</v>
      </c>
      <c r="M45" s="40" t="s">
        <v>152</v>
      </c>
    </row>
    <row r="46" spans="1:13">
      <c r="J46" s="64"/>
      <c r="L46" s="64"/>
    </row>
    <row r="47" spans="1:13">
      <c r="A47" s="101" t="s">
        <v>168</v>
      </c>
      <c r="B47" s="101"/>
      <c r="C47" s="101"/>
      <c r="D47" s="101"/>
      <c r="E47" s="101"/>
      <c r="F47" s="101"/>
      <c r="G47" s="101"/>
      <c r="H47" s="101"/>
      <c r="I47" s="29" t="s">
        <v>169</v>
      </c>
      <c r="J47" s="63">
        <f>COUNTIFS('12.授業'!H$5:H$957,"*", '12.授業'!C$5:C$957,"学部", '12.授業'!F$5:F$957,"1", '12.授業'!B$5:B$957,"&gt;="&amp;$B$8)</f>
        <v>0</v>
      </c>
      <c r="K47" s="40" t="s">
        <v>152</v>
      </c>
      <c r="L47" s="63">
        <f>COUNTIFS('12.授業'!H$5:H$957,"*", '12.授業'!C$5:C$957,"学部", '12.授業'!F$5:F$957,"1")</f>
        <v>0</v>
      </c>
      <c r="M47" s="40" t="s">
        <v>152</v>
      </c>
    </row>
    <row r="48" spans="1:13">
      <c r="A48" s="101"/>
      <c r="B48" s="101"/>
      <c r="C48" s="101"/>
      <c r="D48" s="101"/>
      <c r="E48" s="101"/>
      <c r="F48" s="101"/>
      <c r="G48" s="101"/>
      <c r="H48" s="101"/>
      <c r="I48" s="29" t="s">
        <v>170</v>
      </c>
      <c r="J48" s="63">
        <f>COUNTIFS('12.授業'!H$5:H$957,"*", '12.授業'!C$5:C$957,"学部", '12.授業'!F$5:F$957,"&lt;&gt;1", '12.授業'!B$5:B$957,"&gt;="&amp;$B$8)</f>
        <v>0</v>
      </c>
      <c r="K48" s="40" t="s">
        <v>152</v>
      </c>
      <c r="L48" s="63">
        <f>COUNTIFS('12.授業'!H$5:H$957,"*", '12.授業'!C$5:C$957,"学部", '12.授業'!F$5:F$957,"&lt;&gt;1")</f>
        <v>0</v>
      </c>
      <c r="M48" s="40" t="s">
        <v>152</v>
      </c>
    </row>
  </sheetData>
  <mergeCells count="46">
    <mergeCell ref="C11:G12"/>
    <mergeCell ref="C18:G19"/>
    <mergeCell ref="H26:H27"/>
    <mergeCell ref="H28:H29"/>
    <mergeCell ref="A26:B29"/>
    <mergeCell ref="C26:G29"/>
    <mergeCell ref="C20:I20"/>
    <mergeCell ref="C39:G42"/>
    <mergeCell ref="A39:B42"/>
    <mergeCell ref="A31:G34"/>
    <mergeCell ref="A44:H45"/>
    <mergeCell ref="A47:H48"/>
    <mergeCell ref="G36:I36"/>
    <mergeCell ref="G37:I37"/>
    <mergeCell ref="A36:F37"/>
    <mergeCell ref="H31:H32"/>
    <mergeCell ref="H33:H34"/>
    <mergeCell ref="H39:H40"/>
    <mergeCell ref="H41:H42"/>
    <mergeCell ref="A1:M1"/>
    <mergeCell ref="A7:I7"/>
    <mergeCell ref="H4:M4"/>
    <mergeCell ref="H5:M5"/>
    <mergeCell ref="D4:G4"/>
    <mergeCell ref="D5:G5"/>
    <mergeCell ref="A4:C4"/>
    <mergeCell ref="A5:C5"/>
    <mergeCell ref="J7:K7"/>
    <mergeCell ref="L7:M7"/>
    <mergeCell ref="L3:M3"/>
    <mergeCell ref="J25:K25"/>
    <mergeCell ref="L25:M25"/>
    <mergeCell ref="L2:M2"/>
    <mergeCell ref="A15:I15"/>
    <mergeCell ref="C14:I14"/>
    <mergeCell ref="A16:B21"/>
    <mergeCell ref="C16:I16"/>
    <mergeCell ref="C17:I17"/>
    <mergeCell ref="C21:I21"/>
    <mergeCell ref="A23:I23"/>
    <mergeCell ref="H12:I12"/>
    <mergeCell ref="H19:I19"/>
    <mergeCell ref="C9:I9"/>
    <mergeCell ref="C10:I10"/>
    <mergeCell ref="C13:I13"/>
    <mergeCell ref="A9:B14"/>
  </mergeCells>
  <phoneticPr fontId="1"/>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6E91A-64F7-459A-97C9-E176FE3A7BE4}">
  <dimension ref="A1:C7"/>
  <sheetViews>
    <sheetView workbookViewId="0"/>
  </sheetViews>
  <sheetFormatPr defaultRowHeight="18.75"/>
  <cols>
    <col min="1" max="1" width="5.25" bestFit="1" customWidth="1"/>
    <col min="2" max="2" width="13" bestFit="1" customWidth="1"/>
    <col min="3" max="3" width="113" customWidth="1"/>
  </cols>
  <sheetData>
    <row r="1" spans="1:3">
      <c r="A1" s="49" t="s">
        <v>11</v>
      </c>
      <c r="B1" s="49"/>
      <c r="C1" s="49"/>
    </row>
    <row r="2" spans="1:3">
      <c r="A2" s="10" t="s">
        <v>171</v>
      </c>
      <c r="B2" s="119" t="s">
        <v>172</v>
      </c>
      <c r="C2" s="119"/>
    </row>
    <row r="3" spans="1:3">
      <c r="A3" s="118">
        <v>1</v>
      </c>
      <c r="B3" s="11" t="s">
        <v>173</v>
      </c>
      <c r="C3" s="4"/>
    </row>
    <row r="4" spans="1:3">
      <c r="A4" s="118"/>
      <c r="B4" s="12" t="s">
        <v>174</v>
      </c>
      <c r="C4" s="5"/>
    </row>
    <row r="5" spans="1:3">
      <c r="A5" s="118"/>
      <c r="B5" s="12" t="s">
        <v>175</v>
      </c>
      <c r="C5" s="5"/>
    </row>
    <row r="6" spans="1:3">
      <c r="A6" s="118"/>
      <c r="B6" s="12" t="s">
        <v>176</v>
      </c>
      <c r="C6" s="5"/>
    </row>
    <row r="7" spans="1:3">
      <c r="A7" s="118"/>
      <c r="B7" s="13" t="s">
        <v>177</v>
      </c>
      <c r="C7" s="6"/>
    </row>
  </sheetData>
  <mergeCells count="2">
    <mergeCell ref="A3:A7"/>
    <mergeCell ref="B2:C2"/>
  </mergeCells>
  <phoneticPr fontId="1"/>
  <pageMargins left="0.25" right="0.25"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6C199-1000-4A3B-BD32-DB1AA8BEF345}">
  <dimension ref="A1:H15"/>
  <sheetViews>
    <sheetView zoomScaleNormal="100" workbookViewId="0">
      <pane ySplit="3" topLeftCell="A4" activePane="bottomLeft" state="frozen"/>
      <selection pane="bottomLeft"/>
    </sheetView>
  </sheetViews>
  <sheetFormatPr defaultRowHeight="18.75"/>
  <cols>
    <col min="1" max="1" width="4.5" bestFit="1" customWidth="1"/>
    <col min="2" max="6" width="3.75" bestFit="1" customWidth="1"/>
    <col min="7" max="7" width="5.5" bestFit="1" customWidth="1"/>
    <col min="8" max="8" width="100.5" customWidth="1"/>
  </cols>
  <sheetData>
    <row r="1" spans="1:8" s="3" customFormat="1" ht="18">
      <c r="A1" s="22" t="s">
        <v>178</v>
      </c>
      <c r="B1" s="23"/>
      <c r="C1" s="23"/>
      <c r="D1" s="23"/>
      <c r="E1" s="23"/>
      <c r="F1" s="23"/>
      <c r="G1" s="23"/>
      <c r="H1" s="23"/>
    </row>
    <row r="2" spans="1:8" ht="18.75" customHeight="1">
      <c r="A2" s="121" t="s">
        <v>179</v>
      </c>
      <c r="B2" s="121" t="s">
        <v>180</v>
      </c>
      <c r="C2" s="122" t="s">
        <v>181</v>
      </c>
      <c r="D2" s="122"/>
      <c r="E2" s="122"/>
      <c r="F2" s="122"/>
      <c r="G2" s="121" t="s">
        <v>182</v>
      </c>
      <c r="H2" s="120" t="s">
        <v>183</v>
      </c>
    </row>
    <row r="3" spans="1:8" ht="95.25">
      <c r="A3" s="121"/>
      <c r="B3" s="121"/>
      <c r="C3" s="72" t="s">
        <v>184</v>
      </c>
      <c r="D3" s="72" t="s">
        <v>185</v>
      </c>
      <c r="E3" s="72" t="s">
        <v>186</v>
      </c>
      <c r="F3" s="72" t="s">
        <v>187</v>
      </c>
      <c r="G3" s="121"/>
      <c r="H3" s="120"/>
    </row>
    <row r="4" spans="1:8" ht="30">
      <c r="A4" s="15">
        <v>0</v>
      </c>
      <c r="B4" s="16" t="b">
        <v>1</v>
      </c>
      <c r="C4" s="16" t="b">
        <v>1</v>
      </c>
      <c r="D4" s="16" t="b">
        <v>1</v>
      </c>
      <c r="E4" s="16" t="b">
        <v>0</v>
      </c>
      <c r="F4" s="16" t="b">
        <v>1</v>
      </c>
      <c r="G4" s="18">
        <v>2025</v>
      </c>
      <c r="H4" s="9" t="s">
        <v>188</v>
      </c>
    </row>
    <row r="5" spans="1:8">
      <c r="A5" s="15">
        <v>0</v>
      </c>
      <c r="B5" s="16" t="b">
        <v>0</v>
      </c>
      <c r="C5" s="16" t="b">
        <v>0</v>
      </c>
      <c r="D5" s="16" t="b">
        <v>0</v>
      </c>
      <c r="E5" s="16" t="b">
        <v>1</v>
      </c>
      <c r="F5" s="16" t="b">
        <v>0</v>
      </c>
      <c r="G5" s="18">
        <v>2019</v>
      </c>
      <c r="H5" s="8" t="s">
        <v>189</v>
      </c>
    </row>
    <row r="6" spans="1:8">
      <c r="A6" s="1">
        <f>ROW()-5</f>
        <v>1</v>
      </c>
      <c r="B6" s="2" t="b">
        <v>0</v>
      </c>
      <c r="C6" s="2" t="b">
        <v>0</v>
      </c>
      <c r="D6" s="2" t="b">
        <v>0</v>
      </c>
      <c r="E6" s="2" t="b">
        <v>0</v>
      </c>
      <c r="F6" s="2" t="b">
        <v>0</v>
      </c>
      <c r="G6" s="19"/>
      <c r="H6" s="20"/>
    </row>
    <row r="7" spans="1:8">
      <c r="A7" s="1">
        <f t="shared" ref="A7:A15" si="0">ROW()-5</f>
        <v>2</v>
      </c>
      <c r="B7" s="2" t="b">
        <v>0</v>
      </c>
      <c r="C7" s="2" t="b">
        <v>0</v>
      </c>
      <c r="D7" s="2" t="b">
        <v>0</v>
      </c>
      <c r="E7" s="2" t="b">
        <v>0</v>
      </c>
      <c r="F7" s="2" t="b">
        <v>0</v>
      </c>
      <c r="G7" s="19"/>
      <c r="H7" s="20"/>
    </row>
    <row r="8" spans="1:8">
      <c r="A8" s="1">
        <f t="shared" si="0"/>
        <v>3</v>
      </c>
      <c r="B8" s="2" t="b">
        <v>0</v>
      </c>
      <c r="C8" s="2" t="b">
        <v>0</v>
      </c>
      <c r="D8" s="2" t="b">
        <v>0</v>
      </c>
      <c r="E8" s="2" t="b">
        <v>0</v>
      </c>
      <c r="F8" s="2" t="b">
        <v>0</v>
      </c>
      <c r="G8" s="19"/>
      <c r="H8" s="20"/>
    </row>
    <row r="9" spans="1:8">
      <c r="A9" s="1">
        <f t="shared" si="0"/>
        <v>4</v>
      </c>
      <c r="B9" s="2" t="b">
        <v>0</v>
      </c>
      <c r="C9" s="2" t="b">
        <v>0</v>
      </c>
      <c r="D9" s="2" t="b">
        <v>0</v>
      </c>
      <c r="E9" s="2" t="b">
        <v>0</v>
      </c>
      <c r="F9" s="2" t="b">
        <v>0</v>
      </c>
      <c r="G9" s="19"/>
      <c r="H9" s="20"/>
    </row>
    <row r="10" spans="1:8">
      <c r="A10" s="1">
        <f t="shared" si="0"/>
        <v>5</v>
      </c>
      <c r="B10" s="2" t="b">
        <v>0</v>
      </c>
      <c r="C10" s="2" t="b">
        <v>0</v>
      </c>
      <c r="D10" s="2" t="b">
        <v>0</v>
      </c>
      <c r="E10" s="2" t="b">
        <v>0</v>
      </c>
      <c r="F10" s="2" t="b">
        <v>0</v>
      </c>
      <c r="G10" s="19"/>
      <c r="H10" s="20"/>
    </row>
    <row r="11" spans="1:8">
      <c r="A11" s="1">
        <f t="shared" si="0"/>
        <v>6</v>
      </c>
      <c r="B11" s="2" t="b">
        <v>0</v>
      </c>
      <c r="C11" s="2" t="b">
        <v>0</v>
      </c>
      <c r="D11" s="2" t="b">
        <v>0</v>
      </c>
      <c r="E11" s="2" t="b">
        <v>0</v>
      </c>
      <c r="F11" s="2" t="b">
        <v>0</v>
      </c>
      <c r="G11" s="19"/>
      <c r="H11" s="20"/>
    </row>
    <row r="12" spans="1:8">
      <c r="A12" s="1">
        <f t="shared" si="0"/>
        <v>7</v>
      </c>
      <c r="B12" s="2" t="b">
        <v>0</v>
      </c>
      <c r="C12" s="2" t="b">
        <v>0</v>
      </c>
      <c r="D12" s="2" t="b">
        <v>0</v>
      </c>
      <c r="E12" s="2" t="b">
        <v>0</v>
      </c>
      <c r="F12" s="2" t="b">
        <v>0</v>
      </c>
      <c r="G12" s="19"/>
      <c r="H12" s="20"/>
    </row>
    <row r="13" spans="1:8">
      <c r="A13" s="1">
        <f t="shared" si="0"/>
        <v>8</v>
      </c>
      <c r="B13" s="2" t="b">
        <v>0</v>
      </c>
      <c r="C13" s="2" t="b">
        <v>0</v>
      </c>
      <c r="D13" s="2" t="b">
        <v>0</v>
      </c>
      <c r="E13" s="2" t="b">
        <v>0</v>
      </c>
      <c r="F13" s="2" t="b">
        <v>0</v>
      </c>
      <c r="G13" s="19"/>
      <c r="H13" s="20"/>
    </row>
    <row r="14" spans="1:8">
      <c r="A14" s="1">
        <f t="shared" si="0"/>
        <v>9</v>
      </c>
      <c r="B14" s="2" t="b">
        <v>0</v>
      </c>
      <c r="C14" s="2" t="b">
        <v>0</v>
      </c>
      <c r="D14" s="2" t="b">
        <v>0</v>
      </c>
      <c r="E14" s="2" t="b">
        <v>0</v>
      </c>
      <c r="F14" s="2" t="b">
        <v>0</v>
      </c>
      <c r="G14" s="19"/>
      <c r="H14" s="20"/>
    </row>
    <row r="15" spans="1:8">
      <c r="A15" s="1">
        <f t="shared" si="0"/>
        <v>10</v>
      </c>
      <c r="B15" s="2" t="b">
        <v>0</v>
      </c>
      <c r="C15" s="2" t="b">
        <v>0</v>
      </c>
      <c r="D15" s="2" t="b">
        <v>0</v>
      </c>
      <c r="E15" s="2" t="b">
        <v>0</v>
      </c>
      <c r="F15" s="2" t="b">
        <v>0</v>
      </c>
      <c r="G15" s="19"/>
      <c r="H15" s="20"/>
    </row>
  </sheetData>
  <mergeCells count="5">
    <mergeCell ref="H2:H3"/>
    <mergeCell ref="A2:A3"/>
    <mergeCell ref="B2:B3"/>
    <mergeCell ref="G2:G3"/>
    <mergeCell ref="C2:F2"/>
  </mergeCells>
  <phoneticPr fontId="1"/>
  <pageMargins left="0.25" right="0.25"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D193C-21E1-4CAE-9E9C-2907443D2BAC}">
  <dimension ref="A1:H15"/>
  <sheetViews>
    <sheetView workbookViewId="0">
      <pane ySplit="3" topLeftCell="A4" activePane="bottomLeft" state="frozen"/>
      <selection pane="bottomLeft" activeCell="A4" sqref="A4"/>
    </sheetView>
  </sheetViews>
  <sheetFormatPr defaultRowHeight="18.75"/>
  <cols>
    <col min="1" max="1" width="4.5" bestFit="1" customWidth="1"/>
    <col min="2" max="6" width="3.75" bestFit="1" customWidth="1"/>
    <col min="7" max="7" width="5.5" bestFit="1" customWidth="1"/>
    <col min="8" max="8" width="100.5" customWidth="1"/>
  </cols>
  <sheetData>
    <row r="1" spans="1:8" s="3" customFormat="1" ht="18">
      <c r="A1" s="21" t="s">
        <v>190</v>
      </c>
      <c r="B1" s="21"/>
      <c r="C1" s="23"/>
      <c r="D1" s="23"/>
      <c r="E1" s="23"/>
      <c r="F1" s="23"/>
      <c r="G1" s="23"/>
      <c r="H1" s="23"/>
    </row>
    <row r="2" spans="1:8" ht="18.75" customHeight="1">
      <c r="A2" s="121" t="s">
        <v>179</v>
      </c>
      <c r="B2" s="121" t="s">
        <v>180</v>
      </c>
      <c r="C2" s="122" t="s">
        <v>181</v>
      </c>
      <c r="D2" s="122"/>
      <c r="E2" s="122"/>
      <c r="F2" s="122"/>
      <c r="G2" s="121" t="s">
        <v>182</v>
      </c>
      <c r="H2" s="120" t="s">
        <v>183</v>
      </c>
    </row>
    <row r="3" spans="1:8" ht="95.25">
      <c r="A3" s="121"/>
      <c r="B3" s="121"/>
      <c r="C3" s="72" t="s">
        <v>184</v>
      </c>
      <c r="D3" s="72" t="s">
        <v>185</v>
      </c>
      <c r="E3" s="72" t="s">
        <v>186</v>
      </c>
      <c r="F3" s="72" t="s">
        <v>187</v>
      </c>
      <c r="G3" s="121"/>
      <c r="H3" s="120"/>
    </row>
    <row r="4" spans="1:8" ht="30">
      <c r="A4" s="15">
        <v>0</v>
      </c>
      <c r="B4" s="16" t="b">
        <v>1</v>
      </c>
      <c r="C4" s="16" t="b">
        <v>1</v>
      </c>
      <c r="D4" s="16" t="b">
        <v>1</v>
      </c>
      <c r="E4" s="16" t="b">
        <v>0</v>
      </c>
      <c r="F4" s="16" t="b">
        <v>1</v>
      </c>
      <c r="G4" s="18">
        <v>2025</v>
      </c>
      <c r="H4" s="9" t="s">
        <v>191</v>
      </c>
    </row>
    <row r="5" spans="1:8">
      <c r="A5" s="15">
        <v>0</v>
      </c>
      <c r="B5" s="16" t="b">
        <v>0</v>
      </c>
      <c r="C5" s="16" t="b">
        <v>0</v>
      </c>
      <c r="D5" s="16" t="b">
        <v>0</v>
      </c>
      <c r="E5" s="16" t="b">
        <v>1</v>
      </c>
      <c r="F5" s="16" t="b">
        <v>0</v>
      </c>
      <c r="G5" s="18">
        <v>2019</v>
      </c>
      <c r="H5" s="8" t="s">
        <v>192</v>
      </c>
    </row>
    <row r="6" spans="1:8">
      <c r="A6" s="1">
        <f>ROW()-5</f>
        <v>1</v>
      </c>
      <c r="B6" s="2" t="b">
        <v>0</v>
      </c>
      <c r="C6" s="2" t="b">
        <v>0</v>
      </c>
      <c r="D6" s="2" t="b">
        <v>0</v>
      </c>
      <c r="E6" s="2" t="b">
        <v>0</v>
      </c>
      <c r="F6" s="2" t="b">
        <v>0</v>
      </c>
      <c r="G6" s="19"/>
      <c r="H6" s="20"/>
    </row>
    <row r="7" spans="1:8">
      <c r="A7" s="1">
        <f t="shared" ref="A7:A15" si="0">ROW()-5</f>
        <v>2</v>
      </c>
      <c r="B7" s="2" t="b">
        <v>0</v>
      </c>
      <c r="C7" s="2" t="b">
        <v>0</v>
      </c>
      <c r="D7" s="2" t="b">
        <v>0</v>
      </c>
      <c r="E7" s="2" t="b">
        <v>0</v>
      </c>
      <c r="F7" s="2" t="b">
        <v>0</v>
      </c>
      <c r="G7" s="19"/>
      <c r="H7" s="20"/>
    </row>
    <row r="8" spans="1:8">
      <c r="A8" s="1">
        <f t="shared" si="0"/>
        <v>3</v>
      </c>
      <c r="B8" s="2" t="b">
        <v>0</v>
      </c>
      <c r="C8" s="2" t="b">
        <v>0</v>
      </c>
      <c r="D8" s="2" t="b">
        <v>0</v>
      </c>
      <c r="E8" s="2" t="b">
        <v>0</v>
      </c>
      <c r="F8" s="2" t="b">
        <v>0</v>
      </c>
      <c r="G8" s="19"/>
      <c r="H8" s="20"/>
    </row>
    <row r="9" spans="1:8">
      <c r="A9" s="1">
        <f t="shared" si="0"/>
        <v>4</v>
      </c>
      <c r="B9" s="2" t="b">
        <v>0</v>
      </c>
      <c r="C9" s="2" t="b">
        <v>0</v>
      </c>
      <c r="D9" s="2" t="b">
        <v>0</v>
      </c>
      <c r="E9" s="2" t="b">
        <v>0</v>
      </c>
      <c r="F9" s="2" t="b">
        <v>0</v>
      </c>
      <c r="G9" s="19"/>
      <c r="H9" s="20"/>
    </row>
    <row r="10" spans="1:8">
      <c r="A10" s="1">
        <f t="shared" si="0"/>
        <v>5</v>
      </c>
      <c r="B10" s="2" t="b">
        <v>0</v>
      </c>
      <c r="C10" s="2" t="b">
        <v>0</v>
      </c>
      <c r="D10" s="2" t="b">
        <v>0</v>
      </c>
      <c r="E10" s="2" t="b">
        <v>0</v>
      </c>
      <c r="F10" s="2" t="b">
        <v>0</v>
      </c>
      <c r="G10" s="19"/>
      <c r="H10" s="20"/>
    </row>
    <row r="11" spans="1:8">
      <c r="A11" s="1">
        <f t="shared" si="0"/>
        <v>6</v>
      </c>
      <c r="B11" s="2" t="b">
        <v>0</v>
      </c>
      <c r="C11" s="2" t="b">
        <v>0</v>
      </c>
      <c r="D11" s="2" t="b">
        <v>0</v>
      </c>
      <c r="E11" s="2" t="b">
        <v>0</v>
      </c>
      <c r="F11" s="2" t="b">
        <v>0</v>
      </c>
      <c r="G11" s="19"/>
      <c r="H11" s="20"/>
    </row>
    <row r="12" spans="1:8">
      <c r="A12" s="1">
        <f t="shared" si="0"/>
        <v>7</v>
      </c>
      <c r="B12" s="2" t="b">
        <v>0</v>
      </c>
      <c r="C12" s="2" t="b">
        <v>0</v>
      </c>
      <c r="D12" s="2" t="b">
        <v>0</v>
      </c>
      <c r="E12" s="2" t="b">
        <v>0</v>
      </c>
      <c r="F12" s="2" t="b">
        <v>0</v>
      </c>
      <c r="G12" s="19"/>
      <c r="H12" s="20"/>
    </row>
    <row r="13" spans="1:8">
      <c r="A13" s="1">
        <f t="shared" si="0"/>
        <v>8</v>
      </c>
      <c r="B13" s="2" t="b">
        <v>0</v>
      </c>
      <c r="C13" s="2" t="b">
        <v>0</v>
      </c>
      <c r="D13" s="2" t="b">
        <v>0</v>
      </c>
      <c r="E13" s="2" t="b">
        <v>0</v>
      </c>
      <c r="F13" s="2" t="b">
        <v>0</v>
      </c>
      <c r="G13" s="19"/>
      <c r="H13" s="20"/>
    </row>
    <row r="14" spans="1:8">
      <c r="A14" s="1">
        <f t="shared" si="0"/>
        <v>9</v>
      </c>
      <c r="B14" s="2" t="b">
        <v>0</v>
      </c>
      <c r="C14" s="2" t="b">
        <v>0</v>
      </c>
      <c r="D14" s="2" t="b">
        <v>0</v>
      </c>
      <c r="E14" s="2" t="b">
        <v>0</v>
      </c>
      <c r="F14" s="2" t="b">
        <v>0</v>
      </c>
      <c r="G14" s="19"/>
      <c r="H14" s="20"/>
    </row>
    <row r="15" spans="1:8">
      <c r="A15" s="1">
        <f t="shared" si="0"/>
        <v>10</v>
      </c>
      <c r="B15" s="2" t="b">
        <v>0</v>
      </c>
      <c r="C15" s="2" t="b">
        <v>0</v>
      </c>
      <c r="D15" s="2" t="b">
        <v>0</v>
      </c>
      <c r="E15" s="2" t="b">
        <v>0</v>
      </c>
      <c r="F15" s="2" t="b">
        <v>0</v>
      </c>
      <c r="G15" s="19"/>
      <c r="H15" s="20"/>
    </row>
  </sheetData>
  <mergeCells count="5">
    <mergeCell ref="A2:A3"/>
    <mergeCell ref="B2:B3"/>
    <mergeCell ref="C2:F2"/>
    <mergeCell ref="G2:G3"/>
    <mergeCell ref="H2:H3"/>
  </mergeCells>
  <phoneticPr fontId="1"/>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CE85B-2098-4DFC-BA51-CD6F999E0838}">
  <dimension ref="A1:D13"/>
  <sheetViews>
    <sheetView workbookViewId="0">
      <pane ySplit="2" topLeftCell="A3" activePane="bottomLeft" state="frozen"/>
      <selection pane="bottomLeft" activeCell="A3" sqref="A3"/>
    </sheetView>
  </sheetViews>
  <sheetFormatPr defaultRowHeight="18.75"/>
  <cols>
    <col min="1" max="2" width="3.75" bestFit="1" customWidth="1"/>
    <col min="3" max="3" width="5.5" bestFit="1" customWidth="1"/>
    <col min="4" max="4" width="116.375" customWidth="1"/>
  </cols>
  <sheetData>
    <row r="1" spans="1:4" s="3" customFormat="1" ht="18">
      <c r="A1" s="22" t="s">
        <v>193</v>
      </c>
      <c r="B1" s="23"/>
      <c r="C1" s="23"/>
      <c r="D1" s="23"/>
    </row>
    <row r="2" spans="1:4" ht="114">
      <c r="A2" s="43" t="s">
        <v>179</v>
      </c>
      <c r="B2" s="43" t="s">
        <v>180</v>
      </c>
      <c r="C2" s="43" t="s">
        <v>194</v>
      </c>
      <c r="D2" s="44" t="s">
        <v>195</v>
      </c>
    </row>
    <row r="3" spans="1:4">
      <c r="A3" s="15">
        <v>0</v>
      </c>
      <c r="B3" s="16" t="b">
        <v>1</v>
      </c>
      <c r="C3" s="18">
        <v>2025</v>
      </c>
      <c r="D3" s="9" t="s">
        <v>196</v>
      </c>
    </row>
    <row r="4" spans="1:4">
      <c r="A4" s="1">
        <f t="shared" ref="A4:A13" si="0">ROW()-3</f>
        <v>1</v>
      </c>
      <c r="B4" s="2" t="b">
        <v>0</v>
      </c>
      <c r="C4" s="19"/>
      <c r="D4" s="20"/>
    </row>
    <row r="5" spans="1:4">
      <c r="A5" s="1">
        <f t="shared" si="0"/>
        <v>2</v>
      </c>
      <c r="B5" s="2" t="b">
        <v>0</v>
      </c>
      <c r="C5" s="19"/>
      <c r="D5" s="20"/>
    </row>
    <row r="6" spans="1:4">
      <c r="A6" s="1">
        <f t="shared" si="0"/>
        <v>3</v>
      </c>
      <c r="B6" s="2" t="b">
        <v>0</v>
      </c>
      <c r="C6" s="19"/>
      <c r="D6" s="20"/>
    </row>
    <row r="7" spans="1:4">
      <c r="A7" s="1">
        <f t="shared" si="0"/>
        <v>4</v>
      </c>
      <c r="B7" s="2" t="b">
        <v>0</v>
      </c>
      <c r="C7" s="19"/>
      <c r="D7" s="20"/>
    </row>
    <row r="8" spans="1:4">
      <c r="A8" s="1">
        <f t="shared" si="0"/>
        <v>5</v>
      </c>
      <c r="B8" s="2" t="b">
        <v>0</v>
      </c>
      <c r="C8" s="19"/>
      <c r="D8" s="20"/>
    </row>
    <row r="9" spans="1:4">
      <c r="A9" s="1">
        <f t="shared" si="0"/>
        <v>6</v>
      </c>
      <c r="B9" s="2" t="b">
        <v>0</v>
      </c>
      <c r="C9" s="19"/>
      <c r="D9" s="20"/>
    </row>
    <row r="10" spans="1:4">
      <c r="A10" s="1">
        <f t="shared" si="0"/>
        <v>7</v>
      </c>
      <c r="B10" s="2" t="b">
        <v>0</v>
      </c>
      <c r="C10" s="19"/>
      <c r="D10" s="20"/>
    </row>
    <row r="11" spans="1:4">
      <c r="A11" s="1">
        <f t="shared" si="0"/>
        <v>8</v>
      </c>
      <c r="B11" s="2" t="b">
        <v>0</v>
      </c>
      <c r="C11" s="19"/>
      <c r="D11" s="20"/>
    </row>
    <row r="12" spans="1:4">
      <c r="A12" s="1">
        <f t="shared" si="0"/>
        <v>9</v>
      </c>
      <c r="B12" s="2" t="b">
        <v>0</v>
      </c>
      <c r="C12" s="19"/>
      <c r="D12" s="20"/>
    </row>
    <row r="13" spans="1:4">
      <c r="A13" s="1">
        <f t="shared" si="0"/>
        <v>10</v>
      </c>
      <c r="B13" s="2" t="b">
        <v>0</v>
      </c>
      <c r="C13" s="19"/>
      <c r="D13" s="20"/>
    </row>
  </sheetData>
  <phoneticPr fontId="1"/>
  <pageMargins left="0.25" right="0.25"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E4A1B-D7F3-4839-A13C-7C6AEF566162}">
  <dimension ref="A1:H14"/>
  <sheetViews>
    <sheetView workbookViewId="0">
      <pane ySplit="2" topLeftCell="A3" activePane="bottomLeft" state="frozen"/>
      <selection pane="bottomLeft" activeCell="A3" sqref="A3"/>
    </sheetView>
  </sheetViews>
  <sheetFormatPr defaultRowHeight="18.75"/>
  <cols>
    <col min="1" max="1" width="4.5" bestFit="1" customWidth="1"/>
    <col min="2" max="2" width="7.125" bestFit="1" customWidth="1"/>
    <col min="3" max="4" width="3.75" bestFit="1" customWidth="1"/>
    <col min="5" max="5" width="5.5" bestFit="1" customWidth="1"/>
    <col min="6" max="6" width="106.5" customWidth="1"/>
  </cols>
  <sheetData>
    <row r="1" spans="1:8" s="3" customFormat="1" ht="18">
      <c r="A1" s="21" t="s">
        <v>40</v>
      </c>
      <c r="B1" s="21"/>
      <c r="C1" s="23"/>
      <c r="D1" s="21"/>
      <c r="E1" s="23"/>
      <c r="F1" s="23"/>
    </row>
    <row r="2" spans="1:8" ht="76.5">
      <c r="A2" s="72" t="s">
        <v>179</v>
      </c>
      <c r="B2" s="72" t="s">
        <v>197</v>
      </c>
      <c r="C2" s="72" t="s">
        <v>198</v>
      </c>
      <c r="D2" s="72" t="s">
        <v>199</v>
      </c>
      <c r="E2" s="72" t="s">
        <v>200</v>
      </c>
      <c r="F2" s="73" t="s">
        <v>201</v>
      </c>
    </row>
    <row r="3" spans="1:8">
      <c r="A3" s="15">
        <v>0</v>
      </c>
      <c r="B3" s="15" t="s">
        <v>149</v>
      </c>
      <c r="C3" s="18">
        <v>1</v>
      </c>
      <c r="D3" s="16" t="b">
        <v>1</v>
      </c>
      <c r="E3" s="18">
        <v>2025</v>
      </c>
      <c r="F3" s="9" t="s">
        <v>202</v>
      </c>
    </row>
    <row r="4" spans="1:8">
      <c r="A4" s="15">
        <v>0</v>
      </c>
      <c r="B4" s="15" t="s">
        <v>164</v>
      </c>
      <c r="C4" s="18">
        <v>2</v>
      </c>
      <c r="D4" s="16" t="b">
        <v>0</v>
      </c>
      <c r="E4" s="18">
        <v>2019</v>
      </c>
      <c r="F4" s="8" t="s">
        <v>203</v>
      </c>
    </row>
    <row r="5" spans="1:8">
      <c r="A5" s="50">
        <f>ROW()-4</f>
        <v>1</v>
      </c>
      <c r="B5" s="50"/>
      <c r="C5" s="19"/>
      <c r="D5" s="51" t="b">
        <v>0</v>
      </c>
      <c r="E5" s="19"/>
      <c r="F5" s="20"/>
      <c r="G5" s="52"/>
      <c r="H5" s="52"/>
    </row>
    <row r="6" spans="1:8">
      <c r="A6" s="50">
        <f t="shared" ref="A6:A14" si="0">ROW()-4</f>
        <v>2</v>
      </c>
      <c r="B6" s="50"/>
      <c r="C6" s="19"/>
      <c r="D6" s="51" t="b">
        <v>0</v>
      </c>
      <c r="E6" s="19"/>
      <c r="F6" s="20"/>
      <c r="G6" s="52"/>
      <c r="H6" s="52"/>
    </row>
    <row r="7" spans="1:8">
      <c r="A7" s="50">
        <f t="shared" si="0"/>
        <v>3</v>
      </c>
      <c r="B7" s="50"/>
      <c r="C7" s="19"/>
      <c r="D7" s="51" t="b">
        <v>0</v>
      </c>
      <c r="E7" s="19"/>
      <c r="F7" s="20"/>
      <c r="G7" s="52"/>
      <c r="H7" s="52"/>
    </row>
    <row r="8" spans="1:8">
      <c r="A8" s="50">
        <f t="shared" si="0"/>
        <v>4</v>
      </c>
      <c r="B8" s="50"/>
      <c r="C8" s="19"/>
      <c r="D8" s="51" t="b">
        <v>0</v>
      </c>
      <c r="E8" s="19"/>
      <c r="F8" s="20"/>
      <c r="G8" s="52"/>
      <c r="H8" s="52"/>
    </row>
    <row r="9" spans="1:8">
      <c r="A9" s="50">
        <f t="shared" si="0"/>
        <v>5</v>
      </c>
      <c r="B9" s="50"/>
      <c r="C9" s="19"/>
      <c r="D9" s="51" t="b">
        <v>0</v>
      </c>
      <c r="E9" s="19"/>
      <c r="F9" s="20"/>
      <c r="G9" s="52"/>
      <c r="H9" s="52"/>
    </row>
    <row r="10" spans="1:8">
      <c r="A10" s="50">
        <f t="shared" si="0"/>
        <v>6</v>
      </c>
      <c r="B10" s="50"/>
      <c r="C10" s="19"/>
      <c r="D10" s="51" t="b">
        <v>0</v>
      </c>
      <c r="E10" s="19"/>
      <c r="F10" s="20"/>
      <c r="G10" s="52"/>
      <c r="H10" s="52"/>
    </row>
    <row r="11" spans="1:8">
      <c r="A11" s="50">
        <f t="shared" si="0"/>
        <v>7</v>
      </c>
      <c r="B11" s="50"/>
      <c r="C11" s="19"/>
      <c r="D11" s="51" t="b">
        <v>0</v>
      </c>
      <c r="E11" s="19"/>
      <c r="F11" s="20"/>
      <c r="G11" s="52"/>
      <c r="H11" s="52"/>
    </row>
    <row r="12" spans="1:8">
      <c r="A12" s="50">
        <f t="shared" si="0"/>
        <v>8</v>
      </c>
      <c r="B12" s="50"/>
      <c r="C12" s="19"/>
      <c r="D12" s="51" t="b">
        <v>0</v>
      </c>
      <c r="E12" s="19"/>
      <c r="F12" s="20"/>
      <c r="G12" s="52"/>
      <c r="H12" s="52"/>
    </row>
    <row r="13" spans="1:8">
      <c r="A13" s="50">
        <f t="shared" si="0"/>
        <v>9</v>
      </c>
      <c r="B13" s="50"/>
      <c r="C13" s="19"/>
      <c r="D13" s="51" t="b">
        <v>0</v>
      </c>
      <c r="E13" s="19"/>
      <c r="F13" s="20"/>
      <c r="G13" s="52"/>
      <c r="H13" s="52"/>
    </row>
    <row r="14" spans="1:8">
      <c r="A14" s="50">
        <f t="shared" si="0"/>
        <v>10</v>
      </c>
      <c r="B14" s="50"/>
      <c r="C14" s="19"/>
      <c r="D14" s="51" t="b">
        <v>0</v>
      </c>
      <c r="E14" s="19"/>
      <c r="F14" s="20"/>
      <c r="G14" s="52"/>
      <c r="H14" s="52"/>
    </row>
  </sheetData>
  <phoneticPr fontId="1"/>
  <pageMargins left="0.25" right="0.25"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40F90B88-217C-4A05-8C2E-1ECE86F07072}">
          <x14:formula1>
            <xm:f>'10.学生指導'!$M$3:$M$6</xm:f>
          </x14:formula1>
          <xm:sqref>B3:B14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E148F-4816-4C64-9093-5022BA71589E}">
  <dimension ref="A1:E14"/>
  <sheetViews>
    <sheetView workbookViewId="0">
      <pane ySplit="2" topLeftCell="A3" activePane="bottomLeft" state="frozen"/>
      <selection pane="bottomLeft" activeCell="A3" sqref="A3"/>
    </sheetView>
  </sheetViews>
  <sheetFormatPr defaultRowHeight="18.75"/>
  <cols>
    <col min="1" max="1" width="4.5" bestFit="1" customWidth="1"/>
    <col min="2" max="3" width="3.75" bestFit="1" customWidth="1"/>
    <col min="4" max="4" width="5.5" bestFit="1" customWidth="1"/>
    <col min="5" max="5" width="114" customWidth="1"/>
  </cols>
  <sheetData>
    <row r="1" spans="1:5" s="3" customFormat="1" ht="18">
      <c r="A1" s="21" t="s">
        <v>48</v>
      </c>
      <c r="B1" s="21"/>
      <c r="C1" s="21"/>
      <c r="D1" s="23"/>
      <c r="E1" s="23"/>
    </row>
    <row r="2" spans="1:5" ht="57.75">
      <c r="A2" s="72" t="s">
        <v>179</v>
      </c>
      <c r="B2" s="72" t="s">
        <v>204</v>
      </c>
      <c r="C2" s="72" t="s">
        <v>205</v>
      </c>
      <c r="D2" s="72" t="s">
        <v>206</v>
      </c>
      <c r="E2" s="73" t="s">
        <v>201</v>
      </c>
    </row>
    <row r="3" spans="1:5">
      <c r="A3" s="15">
        <v>0</v>
      </c>
      <c r="B3" s="16" t="b">
        <v>0</v>
      </c>
      <c r="C3" s="16" t="b">
        <v>1</v>
      </c>
      <c r="D3" s="18">
        <v>2025</v>
      </c>
      <c r="E3" s="9" t="s">
        <v>207</v>
      </c>
    </row>
    <row r="4" spans="1:5">
      <c r="A4" s="15">
        <v>0</v>
      </c>
      <c r="B4" s="16" t="b">
        <v>1</v>
      </c>
      <c r="C4" s="16" t="b">
        <v>0</v>
      </c>
      <c r="D4" s="18">
        <v>2019</v>
      </c>
      <c r="E4" s="8" t="s">
        <v>208</v>
      </c>
    </row>
    <row r="5" spans="1:5">
      <c r="A5" s="1">
        <f>ROW()-4</f>
        <v>1</v>
      </c>
      <c r="B5" s="2" t="b">
        <v>0</v>
      </c>
      <c r="C5" s="2" t="b">
        <v>0</v>
      </c>
      <c r="D5" s="19"/>
      <c r="E5" s="20"/>
    </row>
    <row r="6" spans="1:5">
      <c r="A6" s="1">
        <f t="shared" ref="A6:A14" si="0">ROW()-4</f>
        <v>2</v>
      </c>
      <c r="B6" s="2" t="b">
        <v>0</v>
      </c>
      <c r="C6" s="2" t="b">
        <v>0</v>
      </c>
      <c r="D6" s="19"/>
      <c r="E6" s="20"/>
    </row>
    <row r="7" spans="1:5">
      <c r="A7" s="1">
        <f t="shared" si="0"/>
        <v>3</v>
      </c>
      <c r="B7" s="2" t="b">
        <v>0</v>
      </c>
      <c r="C7" s="2" t="b">
        <v>0</v>
      </c>
      <c r="D7" s="19"/>
      <c r="E7" s="20"/>
    </row>
    <row r="8" spans="1:5">
      <c r="A8" s="1">
        <f t="shared" si="0"/>
        <v>4</v>
      </c>
      <c r="B8" s="2" t="b">
        <v>0</v>
      </c>
      <c r="C8" s="2" t="b">
        <v>0</v>
      </c>
      <c r="D8" s="19"/>
      <c r="E8" s="20"/>
    </row>
    <row r="9" spans="1:5">
      <c r="A9" s="1">
        <f t="shared" si="0"/>
        <v>5</v>
      </c>
      <c r="B9" s="2" t="b">
        <v>0</v>
      </c>
      <c r="C9" s="2" t="b">
        <v>0</v>
      </c>
      <c r="D9" s="19"/>
      <c r="E9" s="20"/>
    </row>
    <row r="10" spans="1:5">
      <c r="A10" s="1">
        <f t="shared" si="0"/>
        <v>6</v>
      </c>
      <c r="B10" s="2" t="b">
        <v>0</v>
      </c>
      <c r="C10" s="2" t="b">
        <v>0</v>
      </c>
      <c r="D10" s="19"/>
      <c r="E10" s="20"/>
    </row>
    <row r="11" spans="1:5">
      <c r="A11" s="1">
        <f t="shared" si="0"/>
        <v>7</v>
      </c>
      <c r="B11" s="2" t="b">
        <v>0</v>
      </c>
      <c r="C11" s="2" t="b">
        <v>0</v>
      </c>
      <c r="D11" s="19"/>
      <c r="E11" s="20"/>
    </row>
    <row r="12" spans="1:5">
      <c r="A12" s="1">
        <f t="shared" si="0"/>
        <v>8</v>
      </c>
      <c r="B12" s="2" t="b">
        <v>0</v>
      </c>
      <c r="C12" s="2" t="b">
        <v>0</v>
      </c>
      <c r="D12" s="19"/>
      <c r="E12" s="20"/>
    </row>
    <row r="13" spans="1:5">
      <c r="A13" s="1">
        <f t="shared" si="0"/>
        <v>9</v>
      </c>
      <c r="B13" s="2" t="b">
        <v>0</v>
      </c>
      <c r="C13" s="2" t="b">
        <v>0</v>
      </c>
      <c r="D13" s="19"/>
      <c r="E13" s="20"/>
    </row>
    <row r="14" spans="1:5">
      <c r="A14" s="1">
        <f t="shared" si="0"/>
        <v>10</v>
      </c>
      <c r="B14" s="2" t="b">
        <v>0</v>
      </c>
      <c r="C14" s="2" t="b">
        <v>0</v>
      </c>
      <c r="D14" s="19"/>
      <c r="E14" s="20"/>
    </row>
  </sheetData>
  <phoneticPr fontId="1"/>
  <pageMargins left="0.25" right="0.25"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2C5C5-49EC-4E67-A629-EB0F64084774}">
  <dimension ref="A1:C13"/>
  <sheetViews>
    <sheetView workbookViewId="0">
      <pane ySplit="2" topLeftCell="A3" activePane="bottomLeft" state="frozen"/>
      <selection pane="bottomLeft" activeCell="A3" sqref="A3"/>
    </sheetView>
  </sheetViews>
  <sheetFormatPr defaultRowHeight="18.75"/>
  <cols>
    <col min="1" max="1" width="3.75" bestFit="1" customWidth="1"/>
    <col min="2" max="2" width="5.5" bestFit="1" customWidth="1"/>
    <col min="3" max="3" width="122" customWidth="1"/>
  </cols>
  <sheetData>
    <row r="1" spans="1:3" s="3" customFormat="1" ht="18">
      <c r="A1" s="22" t="s">
        <v>209</v>
      </c>
      <c r="B1" s="23"/>
      <c r="C1" s="23"/>
    </row>
    <row r="2" spans="1:3" ht="57.75">
      <c r="A2" s="43" t="s">
        <v>179</v>
      </c>
      <c r="B2" s="43" t="s">
        <v>210</v>
      </c>
      <c r="C2" s="44" t="s">
        <v>211</v>
      </c>
    </row>
    <row r="3" spans="1:3">
      <c r="A3" s="15">
        <v>0</v>
      </c>
      <c r="B3" s="18">
        <v>2025</v>
      </c>
      <c r="C3" s="8" t="s">
        <v>212</v>
      </c>
    </row>
    <row r="4" spans="1:3">
      <c r="A4" s="1">
        <f t="shared" ref="A4:A13" si="0">ROW()-3</f>
        <v>1</v>
      </c>
      <c r="B4" s="19"/>
      <c r="C4" s="20"/>
    </row>
    <row r="5" spans="1:3">
      <c r="A5" s="1">
        <f t="shared" si="0"/>
        <v>2</v>
      </c>
      <c r="B5" s="19"/>
      <c r="C5" s="20"/>
    </row>
    <row r="6" spans="1:3">
      <c r="A6" s="1">
        <f t="shared" si="0"/>
        <v>3</v>
      </c>
      <c r="B6" s="19"/>
      <c r="C6" s="20"/>
    </row>
    <row r="7" spans="1:3">
      <c r="A7" s="1">
        <f t="shared" si="0"/>
        <v>4</v>
      </c>
      <c r="B7" s="19"/>
      <c r="C7" s="20"/>
    </row>
    <row r="8" spans="1:3">
      <c r="A8" s="1">
        <f t="shared" si="0"/>
        <v>5</v>
      </c>
      <c r="B8" s="19"/>
      <c r="C8" s="20"/>
    </row>
    <row r="9" spans="1:3">
      <c r="A9" s="1">
        <f t="shared" si="0"/>
        <v>6</v>
      </c>
      <c r="B9" s="19"/>
      <c r="C9" s="20"/>
    </row>
    <row r="10" spans="1:3">
      <c r="A10" s="1">
        <f t="shared" si="0"/>
        <v>7</v>
      </c>
      <c r="B10" s="19"/>
      <c r="C10" s="20"/>
    </row>
    <row r="11" spans="1:3">
      <c r="A11" s="1">
        <f t="shared" si="0"/>
        <v>8</v>
      </c>
      <c r="B11" s="19"/>
      <c r="C11" s="20"/>
    </row>
    <row r="12" spans="1:3">
      <c r="A12" s="1">
        <f t="shared" si="0"/>
        <v>9</v>
      </c>
      <c r="B12" s="19"/>
      <c r="C12" s="20"/>
    </row>
    <row r="13" spans="1:3">
      <c r="A13" s="1">
        <f t="shared" si="0"/>
        <v>10</v>
      </c>
      <c r="B13" s="19"/>
      <c r="C13" s="20"/>
    </row>
  </sheetData>
  <phoneticPr fontId="1"/>
  <pageMargins left="0.25" right="0.25"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1f33c42-6a1b-49d3-a3c8-251710a8aaaa" xsi:nil="true"/>
    <lcf76f155ced4ddcb4097134ff3c332f xmlns="59c70d3e-ecbd-481f-be01-c6b9f848115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CFC37F5669A043850A37E5C9C1AE95" ma:contentTypeVersion="13" ma:contentTypeDescription="新しいドキュメントを作成します。" ma:contentTypeScope="" ma:versionID="8c488179ac8e17a77e212275a1f4d51a">
  <xsd:schema xmlns:xsd="http://www.w3.org/2001/XMLSchema" xmlns:xs="http://www.w3.org/2001/XMLSchema" xmlns:p="http://schemas.microsoft.com/office/2006/metadata/properties" xmlns:ns2="59c70d3e-ecbd-481f-be01-c6b9f848115f" xmlns:ns3="91f33c42-6a1b-49d3-a3c8-251710a8aaaa" targetNamespace="http://schemas.microsoft.com/office/2006/metadata/properties" ma:root="true" ma:fieldsID="e9fa6239c9f705d61efb19671dbe2dd6" ns2:_="" ns3:_="">
    <xsd:import namespace="59c70d3e-ecbd-481f-be01-c6b9f848115f"/>
    <xsd:import namespace="91f33c42-6a1b-49d3-a3c8-251710a8aaa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c70d3e-ecbd-481f-be01-c6b9f84811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8b776963-968e-4bb4-9b6d-4ae66a33e3f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f33c42-6a1b-49d3-a3c8-251710a8aaa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9c5dc07-f6b8-4373-aa1a-1c9d614f79bc}" ma:internalName="TaxCatchAll" ma:showField="CatchAllData" ma:web="91f33c42-6a1b-49d3-a3c8-251710a8aa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A7A208-EB70-4ACF-BF5F-36FBF23301A6}">
  <ds:schemaRefs>
    <ds:schemaRef ds:uri="http://schemas.microsoft.com/sharepoint/v3/contenttype/forms"/>
  </ds:schemaRefs>
</ds:datastoreItem>
</file>

<file path=customXml/itemProps2.xml><?xml version="1.0" encoding="utf-8"?>
<ds:datastoreItem xmlns:ds="http://schemas.openxmlformats.org/officeDocument/2006/customXml" ds:itemID="{7A1B9098-DC8D-4045-A8F7-CF096E7834FD}">
  <ds:schemaRefs>
    <ds:schemaRef ds:uri="http://schemas.microsoft.com/office/2006/metadata/properties"/>
    <ds:schemaRef ds:uri="http://schemas.microsoft.com/office/infopath/2007/PartnerControls"/>
    <ds:schemaRef ds:uri="91f33c42-6a1b-49d3-a3c8-251710a8aaaa"/>
    <ds:schemaRef ds:uri="59c70d3e-ecbd-481f-be01-c6b9f848115f"/>
  </ds:schemaRefs>
</ds:datastoreItem>
</file>

<file path=customXml/itemProps3.xml><?xml version="1.0" encoding="utf-8"?>
<ds:datastoreItem xmlns:ds="http://schemas.openxmlformats.org/officeDocument/2006/customXml" ds:itemID="{E38C6D2E-C1DE-47D0-B27C-BBCD3D272E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c70d3e-ecbd-481f-be01-c6b9f848115f"/>
    <ds:schemaRef ds:uri="91f33c42-6a1b-49d3-a3c8-251710a8aa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17</vt:i4>
      </vt:variant>
    </vt:vector>
  </HeadingPairs>
  <TitlesOfParts>
    <vt:vector size="17" baseType="lpstr">
      <vt:lpstr>※記載に関する注意</vt:lpstr>
      <vt:lpstr>00.表紙</vt:lpstr>
      <vt:lpstr>01.学位論文</vt:lpstr>
      <vt:lpstr>02.原著論文</vt:lpstr>
      <vt:lpstr>03.総説解説</vt:lpstr>
      <vt:lpstr>04.Proc.</vt:lpstr>
      <vt:lpstr>05.著書</vt:lpstr>
      <vt:lpstr>06.特許</vt:lpstr>
      <vt:lpstr>07.作品</vt:lpstr>
      <vt:lpstr>08.学術特記</vt:lpstr>
      <vt:lpstr>09.研究資金</vt:lpstr>
      <vt:lpstr>10.学生指導</vt:lpstr>
      <vt:lpstr>11.学生発表</vt:lpstr>
      <vt:lpstr>12.授業</vt:lpstr>
      <vt:lpstr>13.教育特記</vt:lpstr>
      <vt:lpstr>14.社会国際</vt:lpstr>
      <vt:lpstr>15.所見を求め得る研究者</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小関　道彦</dc:creator>
  <cp:keywords/>
  <dc:description/>
  <cp:lastModifiedBy>篠原　薫子</cp:lastModifiedBy>
  <cp:revision/>
  <dcterms:created xsi:type="dcterms:W3CDTF">2025-12-11T09:26:28Z</dcterms:created>
  <dcterms:modified xsi:type="dcterms:W3CDTF">2026-06-12T02:18:33Z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0x0101005DCFC37F5669A043850A37E5C9C1AE95</vt:lpwstr>
  </property>
</Properties>
</file>