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Timetracker\ccr共有\06IRB\経理･契約\契約書HP用\"/>
    </mc:Choice>
  </mc:AlternateContent>
  <xr:revisionPtr revIDLastSave="0" documentId="13_ncr:1_{00695746-1134-4233-A9F8-48D8C4371813}" xr6:coauthVersionLast="47" xr6:coauthVersionMax="47" xr10:uidLastSave="{00000000-0000-0000-0000-000000000000}"/>
  <bookViews>
    <workbookView xWindow="28680" yWindow="-120" windowWidth="29040" windowHeight="15720" firstSheet="1" activeTab="2" xr2:uid="{00000000-000D-0000-FFFF-FFFF00000000}"/>
  </bookViews>
  <sheets>
    <sheet name="消費税率" sheetId="2" state="hidden" r:id="rId1"/>
    <sheet name="経費算定書_契約2024.4～" sheetId="9" r:id="rId2"/>
    <sheet name="経費算定書" sheetId="10" r:id="rId3"/>
  </sheets>
  <externalReferences>
    <externalReference r:id="rId4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4" i="10" l="1"/>
  <c r="D24" i="10" s="1"/>
  <c r="H23" i="10"/>
  <c r="D23" i="10" s="1"/>
  <c r="D22" i="10"/>
  <c r="K18" i="10"/>
  <c r="D18" i="10" s="1"/>
  <c r="K17" i="10"/>
  <c r="G17" i="10"/>
  <c r="D17" i="10" s="1"/>
  <c r="K16" i="10"/>
  <c r="D16" i="10" s="1"/>
  <c r="K15" i="10"/>
  <c r="D15" i="10"/>
  <c r="H25" i="10" l="1"/>
  <c r="D25" i="10" s="1"/>
  <c r="D26" i="10" l="1"/>
  <c r="D27" i="10" s="1"/>
  <c r="D28" i="10" l="1"/>
  <c r="D30" i="10" s="1"/>
  <c r="D29" i="10" l="1"/>
  <c r="D28" i="9" l="1"/>
  <c r="D26" i="9"/>
  <c r="D25" i="9"/>
  <c r="D24" i="9"/>
  <c r="D23" i="9"/>
  <c r="D22" i="9"/>
  <c r="D18" i="9"/>
  <c r="D17" i="9"/>
  <c r="D16" i="9"/>
  <c r="D15" i="9"/>
  <c r="H25" i="9" l="1"/>
  <c r="H23" i="9"/>
  <c r="H24" i="9"/>
  <c r="G17" i="9" l="1"/>
  <c r="C3" i="2" l="1"/>
  <c r="K16" i="9" l="1"/>
  <c r="K17" i="9"/>
  <c r="K18" i="9"/>
  <c r="K15" i="9"/>
  <c r="D27" i="9" l="1"/>
  <c r="D29" i="9" l="1"/>
  <c r="D30" i="9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信大CCR</author>
  </authors>
  <commentList>
    <comment ref="H1" authorId="0" shapeId="0" xr:uid="{00000000-0006-0000-01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信大CCR:</t>
        </r>
        <r>
          <rPr>
            <sz val="9"/>
            <color indexed="81"/>
            <rFont val="ＭＳ Ｐゴシック"/>
            <family val="3"/>
            <charset val="128"/>
          </rPr>
          <t xml:space="preserve">
当院の整理番号を記入</t>
        </r>
      </text>
    </comment>
    <comment ref="H5" authorId="0" shapeId="0" xr:uid="{00000000-0006-0000-01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信大CCR:</t>
        </r>
        <r>
          <rPr>
            <sz val="9"/>
            <color indexed="81"/>
            <rFont val="ＭＳ Ｐゴシック"/>
            <family val="3"/>
            <charset val="128"/>
          </rPr>
          <t xml:space="preserve">
契約締結日を記入</t>
        </r>
      </text>
    </comment>
    <comment ref="F14" authorId="0" shapeId="0" xr:uid="{00000000-0006-0000-01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信大CCR:</t>
        </r>
        <r>
          <rPr>
            <sz val="9"/>
            <color indexed="81"/>
            <rFont val="ＭＳ Ｐゴシック"/>
            <family val="3"/>
            <charset val="128"/>
          </rPr>
          <t xml:space="preserve">
”消費税率”シートで消費税率を記入・決定</t>
        </r>
      </text>
    </comment>
    <comment ref="G16" authorId="0" shapeId="0" xr:uid="{00000000-0006-0000-01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信大CCR:</t>
        </r>
        <r>
          <rPr>
            <sz val="9"/>
            <color indexed="81"/>
            <rFont val="ＭＳ Ｐゴシック"/>
            <family val="3"/>
            <charset val="128"/>
          </rPr>
          <t xml:space="preserve">
ポイント表で「試験にかかるポイント」として算出した総ポイント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信大CCR</author>
  </authors>
  <commentList>
    <comment ref="H1" authorId="0" shapeId="0" xr:uid="{511401BA-8177-414F-8194-BF59F727F4AE}">
      <text>
        <r>
          <rPr>
            <b/>
            <sz val="9"/>
            <color indexed="81"/>
            <rFont val="ＭＳ Ｐゴシック"/>
            <family val="3"/>
            <charset val="128"/>
          </rPr>
          <t>信大CCR:</t>
        </r>
        <r>
          <rPr>
            <sz val="9"/>
            <color indexed="81"/>
            <rFont val="ＭＳ Ｐゴシック"/>
            <family val="3"/>
            <charset val="128"/>
          </rPr>
          <t xml:space="preserve">
当院の整理番号を記入</t>
        </r>
      </text>
    </comment>
    <comment ref="H5" authorId="0" shapeId="0" xr:uid="{ABE745A9-DE21-4951-A7A8-FBA46DE93BC0}">
      <text>
        <r>
          <rPr>
            <b/>
            <sz val="9"/>
            <color indexed="81"/>
            <rFont val="ＭＳ Ｐゴシック"/>
            <family val="3"/>
            <charset val="128"/>
          </rPr>
          <t>信大CCR:</t>
        </r>
        <r>
          <rPr>
            <sz val="9"/>
            <color indexed="81"/>
            <rFont val="ＭＳ Ｐゴシック"/>
            <family val="3"/>
            <charset val="128"/>
          </rPr>
          <t xml:space="preserve">
契約締結日を記入</t>
        </r>
      </text>
    </comment>
    <comment ref="F14" authorId="0" shapeId="0" xr:uid="{B77BE183-5889-4286-908A-15023F7C50E7}">
      <text>
        <r>
          <rPr>
            <b/>
            <sz val="9"/>
            <color indexed="81"/>
            <rFont val="ＭＳ Ｐゴシック"/>
            <family val="3"/>
            <charset val="128"/>
          </rPr>
          <t>信大CCR:</t>
        </r>
        <r>
          <rPr>
            <sz val="9"/>
            <color indexed="81"/>
            <rFont val="ＭＳ Ｐゴシック"/>
            <family val="3"/>
            <charset val="128"/>
          </rPr>
          <t xml:space="preserve">
”消費税率”シートで消費税率を記入・決定</t>
        </r>
      </text>
    </comment>
    <comment ref="G16" authorId="0" shapeId="0" xr:uid="{883B3951-E173-4493-9525-8F26ADE311E1}">
      <text>
        <r>
          <rPr>
            <b/>
            <sz val="9"/>
            <color indexed="81"/>
            <rFont val="ＭＳ Ｐゴシック"/>
            <family val="3"/>
            <charset val="128"/>
          </rPr>
          <t>信大CCR:</t>
        </r>
        <r>
          <rPr>
            <sz val="9"/>
            <color indexed="81"/>
            <rFont val="ＭＳ Ｐゴシック"/>
            <family val="3"/>
            <charset val="128"/>
          </rPr>
          <t xml:space="preserve">
ポイント表で「試験にかかるポイント」として算出した総ポイント</t>
        </r>
      </text>
    </comment>
  </commentList>
</comments>
</file>

<file path=xl/sharedStrings.xml><?xml version="1.0" encoding="utf-8"?>
<sst xmlns="http://schemas.openxmlformats.org/spreadsheetml/2006/main" count="113" uniqueCount="47">
  <si>
    <t>整理番号</t>
    <rPh sb="0" eb="2">
      <t>セイリ</t>
    </rPh>
    <rPh sb="2" eb="4">
      <t>バンゴウ</t>
    </rPh>
    <phoneticPr fontId="3"/>
  </si>
  <si>
    <t>委託者名</t>
    <rPh sb="0" eb="3">
      <t>イタクシャ</t>
    </rPh>
    <rPh sb="3" eb="4">
      <t>メイ</t>
    </rPh>
    <phoneticPr fontId="3"/>
  </si>
  <si>
    <t>（経費内訳）</t>
    <rPh sb="1" eb="3">
      <t>ケイヒ</t>
    </rPh>
    <rPh sb="3" eb="5">
      <t>ウチワケ</t>
    </rPh>
    <phoneticPr fontId="3"/>
  </si>
  <si>
    <t>区分</t>
    <rPh sb="0" eb="2">
      <t>クブン</t>
    </rPh>
    <phoneticPr fontId="3"/>
  </si>
  <si>
    <t>費目</t>
    <rPh sb="0" eb="2">
      <t>ヒモク</t>
    </rPh>
    <phoneticPr fontId="3"/>
  </si>
  <si>
    <t>金額（円）</t>
    <rPh sb="0" eb="2">
      <t>キンガク</t>
    </rPh>
    <rPh sb="3" eb="4">
      <t>エン</t>
    </rPh>
    <phoneticPr fontId="3"/>
  </si>
  <si>
    <t>直接経費</t>
    <rPh sb="0" eb="2">
      <t>チョクセツ</t>
    </rPh>
    <rPh sb="2" eb="4">
      <t>ケイヒ</t>
    </rPh>
    <phoneticPr fontId="3"/>
  </si>
  <si>
    <t>直接経費計</t>
    <rPh sb="0" eb="2">
      <t>チョクセツ</t>
    </rPh>
    <rPh sb="2" eb="4">
      <t>ケイヒ</t>
    </rPh>
    <rPh sb="4" eb="5">
      <t>ケイ</t>
    </rPh>
    <phoneticPr fontId="3"/>
  </si>
  <si>
    <t>間接経費</t>
    <rPh sb="0" eb="2">
      <t>カンセツ</t>
    </rPh>
    <rPh sb="2" eb="4">
      <t>ケイヒ</t>
    </rPh>
    <phoneticPr fontId="3"/>
  </si>
  <si>
    <t>合計</t>
    <rPh sb="0" eb="2">
      <t>ゴウケイ</t>
    </rPh>
    <phoneticPr fontId="3"/>
  </si>
  <si>
    <t>直接経費＋間接経費</t>
    <rPh sb="0" eb="2">
      <t>チョクセツ</t>
    </rPh>
    <rPh sb="2" eb="4">
      <t>ケイヒ</t>
    </rPh>
    <rPh sb="5" eb="7">
      <t>カンセツ</t>
    </rPh>
    <rPh sb="7" eb="9">
      <t>ケイヒ</t>
    </rPh>
    <phoneticPr fontId="3"/>
  </si>
  <si>
    <t>（うち、消費税）</t>
    <rPh sb="4" eb="7">
      <t>ショウヒゼイ</t>
    </rPh>
    <phoneticPr fontId="3"/>
  </si>
  <si>
    <t>①審査費</t>
    <rPh sb="1" eb="3">
      <t>シンサ</t>
    </rPh>
    <rPh sb="3" eb="4">
      <t>ヒ</t>
    </rPh>
    <phoneticPr fontId="3"/>
  </si>
  <si>
    <t>消費税率</t>
    <rPh sb="0" eb="3">
      <t>ショウヒゼイ</t>
    </rPh>
    <rPh sb="3" eb="4">
      <t>リツ</t>
    </rPh>
    <phoneticPr fontId="3"/>
  </si>
  <si>
    <t>×</t>
    <phoneticPr fontId="3"/>
  </si>
  <si>
    <r>
      <t>　　　　　　　　　　　　　算定内訳　　　    　　　　</t>
    </r>
    <r>
      <rPr>
        <sz val="9"/>
        <color theme="1"/>
        <rFont val="ＭＳ Ｐゴシック"/>
        <family val="3"/>
        <charset val="128"/>
        <scheme val="minor"/>
      </rPr>
      <t>消費税率</t>
    </r>
    <rPh sb="13" eb="15">
      <t>サンテイ</t>
    </rPh>
    <rPh sb="15" eb="17">
      <t>ウチワケ</t>
    </rPh>
    <rPh sb="28" eb="31">
      <t>ショウヒゼイ</t>
    </rPh>
    <rPh sb="31" eb="32">
      <t>リツ</t>
    </rPh>
    <phoneticPr fontId="3"/>
  </si>
  <si>
    <t>③賃金</t>
    <rPh sb="1" eb="3">
      <t>チンギン</t>
    </rPh>
    <phoneticPr fontId="3"/>
  </si>
  <si>
    <t xml:space="preserve"> ×</t>
    <phoneticPr fontId="3"/>
  </si>
  <si>
    <t>ポイント×</t>
    <phoneticPr fontId="3"/>
  </si>
  <si>
    <t>× 0.5 ×</t>
    <phoneticPr fontId="3"/>
  </si>
  <si>
    <t>⑤謝金</t>
    <rPh sb="1" eb="3">
      <t>シャキン</t>
    </rPh>
    <phoneticPr fontId="3"/>
  </si>
  <si>
    <t>⑥旅費</t>
    <rPh sb="1" eb="3">
      <t>リョヒ</t>
    </rPh>
    <phoneticPr fontId="3"/>
  </si>
  <si>
    <t>⑦備品費</t>
    <rPh sb="1" eb="3">
      <t>ビヒン</t>
    </rPh>
    <rPh sb="3" eb="4">
      <t>ヒ</t>
    </rPh>
    <phoneticPr fontId="3"/>
  </si>
  <si>
    <t>西暦  　  　20xx年　xx月　xx日</t>
    <rPh sb="0" eb="2">
      <t>セイレキ</t>
    </rPh>
    <rPh sb="12" eb="13">
      <t>ネン</t>
    </rPh>
    <rPh sb="16" eb="17">
      <t>ガツ</t>
    </rPh>
    <rPh sb="20" eb="21">
      <t>ヒ</t>
    </rPh>
    <phoneticPr fontId="3"/>
  </si>
  <si>
    <t>× 6,000</t>
    <phoneticPr fontId="3"/>
  </si>
  <si>
    <t>× 5,000</t>
    <phoneticPr fontId="3"/>
  </si>
  <si>
    <t xml:space="preserve"> </t>
    <phoneticPr fontId="3"/>
  </si>
  <si>
    <t>↑</t>
  </si>
  <si>
    <t>治験関係費用の支払時の消費税率を記入してください。以下の算定書全てに反映されます。</t>
  </si>
  <si>
    <t>実施計画書番号</t>
    <rPh sb="0" eb="2">
      <t>ジッシ</t>
    </rPh>
    <rPh sb="2" eb="5">
      <t>ケイカクショ</t>
    </rPh>
    <rPh sb="5" eb="7">
      <t>バンゴウ</t>
    </rPh>
    <phoneticPr fontId="3"/>
  </si>
  <si>
    <t>体外診断用医薬品に係る経費算定書</t>
    <rPh sb="0" eb="2">
      <t>タイガイ</t>
    </rPh>
    <rPh sb="2" eb="5">
      <t>シンダンヨウ</t>
    </rPh>
    <rPh sb="5" eb="8">
      <t>イヤクヒン</t>
    </rPh>
    <rPh sb="9" eb="10">
      <t>カカワ</t>
    </rPh>
    <rPh sb="11" eb="13">
      <t>ケイヒ</t>
    </rPh>
    <rPh sb="13" eb="15">
      <t>サンテイ</t>
    </rPh>
    <rPh sb="15" eb="16">
      <t>ショ</t>
    </rPh>
    <phoneticPr fontId="3"/>
  </si>
  <si>
    <t>国立大学法人信州大学謝金支出事務取扱要領による（消費税を含む）</t>
    <rPh sb="0" eb="2">
      <t>コクリツ</t>
    </rPh>
    <rPh sb="2" eb="6">
      <t>ダイガクホウジン</t>
    </rPh>
    <rPh sb="6" eb="10">
      <t>シンシュウダイガク</t>
    </rPh>
    <rPh sb="10" eb="14">
      <t>シャキンシシュツ</t>
    </rPh>
    <rPh sb="14" eb="16">
      <t>ジム</t>
    </rPh>
    <rPh sb="16" eb="18">
      <t>トリアツカイ</t>
    </rPh>
    <rPh sb="18" eb="20">
      <t>ヨウリョウ</t>
    </rPh>
    <phoneticPr fontId="3"/>
  </si>
  <si>
    <t>⑧監査に係る賃金（初日）</t>
    <rPh sb="1" eb="3">
      <t>カンサ</t>
    </rPh>
    <rPh sb="4" eb="5">
      <t>カカワ</t>
    </rPh>
    <rPh sb="6" eb="8">
      <t>チンギン</t>
    </rPh>
    <rPh sb="9" eb="11">
      <t>ショニチ</t>
    </rPh>
    <phoneticPr fontId="3"/>
  </si>
  <si>
    <t>⑨監査に係る賃金　　（2日目以降）</t>
    <rPh sb="1" eb="3">
      <t>カンサ</t>
    </rPh>
    <rPh sb="4" eb="5">
      <t>カカワ</t>
    </rPh>
    <rPh sb="6" eb="8">
      <t>チンギン</t>
    </rPh>
    <rPh sb="12" eb="13">
      <t>ニチ</t>
    </rPh>
    <rPh sb="13" eb="14">
      <t>メ</t>
    </rPh>
    <rPh sb="14" eb="16">
      <t>イコウ</t>
    </rPh>
    <phoneticPr fontId="3"/>
  </si>
  <si>
    <t>⑩監査に係る臨床研究支援センター経費（初日）</t>
    <rPh sb="1" eb="3">
      <t>カンサ</t>
    </rPh>
    <rPh sb="4" eb="5">
      <t>カカ</t>
    </rPh>
    <rPh sb="6" eb="8">
      <t>リンショウ</t>
    </rPh>
    <rPh sb="8" eb="10">
      <t>ケンキュウ</t>
    </rPh>
    <rPh sb="10" eb="12">
      <t>シエン</t>
    </rPh>
    <rPh sb="16" eb="18">
      <t>ケイヒ</t>
    </rPh>
    <rPh sb="19" eb="21">
      <t>ショニチ</t>
    </rPh>
    <phoneticPr fontId="3"/>
  </si>
  <si>
    <t>⑪監査に係る臨床研究支援センター経費（2日以降）</t>
    <rPh sb="1" eb="3">
      <t>カンサ</t>
    </rPh>
    <rPh sb="4" eb="5">
      <t>カカ</t>
    </rPh>
    <rPh sb="6" eb="8">
      <t>リンショウ</t>
    </rPh>
    <rPh sb="8" eb="10">
      <t>ケンキュウ</t>
    </rPh>
    <rPh sb="10" eb="12">
      <t>シエン</t>
    </rPh>
    <rPh sb="16" eb="18">
      <t>ケイヒ</t>
    </rPh>
    <rPh sb="20" eb="21">
      <t>ニチ</t>
    </rPh>
    <rPh sb="21" eb="23">
      <t>イコウ</t>
    </rPh>
    <phoneticPr fontId="3"/>
  </si>
  <si>
    <t>日</t>
    <rPh sb="0" eb="1">
      <t>ニチ</t>
    </rPh>
    <phoneticPr fontId="3"/>
  </si>
  <si>
    <t>×0.4×</t>
    <phoneticPr fontId="3"/>
  </si>
  <si>
    <t>⑫管理費</t>
    <rPh sb="1" eb="4">
      <t>カンリヒ</t>
    </rPh>
    <rPh sb="3" eb="4">
      <t>ヒ</t>
    </rPh>
    <phoneticPr fontId="3"/>
  </si>
  <si>
    <t>②臨床性能試験研究経費</t>
    <rPh sb="1" eb="3">
      <t>リンショウ</t>
    </rPh>
    <rPh sb="3" eb="5">
      <t>セイノウ</t>
    </rPh>
    <rPh sb="5" eb="7">
      <t>シケン</t>
    </rPh>
    <rPh sb="7" eb="9">
      <t>ケンキュウ</t>
    </rPh>
    <rPh sb="9" eb="11">
      <t>ケイヒ</t>
    </rPh>
    <phoneticPr fontId="3"/>
  </si>
  <si>
    <t>④臨床研究支援センター経費</t>
    <rPh sb="1" eb="3">
      <t>リンショウ</t>
    </rPh>
    <rPh sb="3" eb="5">
      <t>ケンキュウ</t>
    </rPh>
    <rPh sb="5" eb="7">
      <t>シエン</t>
    </rPh>
    <rPh sb="11" eb="12">
      <t>ヒ</t>
    </rPh>
    <phoneticPr fontId="3"/>
  </si>
  <si>
    <t>国立大学法人信州大学旅費規程による（消費税を含む）</t>
    <phoneticPr fontId="3"/>
  </si>
  <si>
    <t>当該機械器具の購入金額（消費税を含む）</t>
    <rPh sb="0" eb="2">
      <t>トウガイ</t>
    </rPh>
    <rPh sb="2" eb="4">
      <t>キカイ</t>
    </rPh>
    <rPh sb="4" eb="6">
      <t>キグ</t>
    </rPh>
    <rPh sb="7" eb="9">
      <t>コウニュウ</t>
    </rPh>
    <rPh sb="9" eb="11">
      <t>キンガク</t>
    </rPh>
    <phoneticPr fontId="3"/>
  </si>
  <si>
    <r>
      <t>（ ①＋②＋③＋④+⑤＋</t>
    </r>
    <r>
      <rPr>
        <sz val="10.5"/>
        <rFont val="ＭＳ Ｐゴシック"/>
        <family val="3"/>
        <charset val="128"/>
        <scheme val="minor"/>
      </rPr>
      <t>⑥＋⑦ ＋⑧＋⑨＋⑩＋⑪</t>
    </r>
    <r>
      <rPr>
        <sz val="10.5"/>
        <color theme="1"/>
        <rFont val="ＭＳ Ｐゴシック"/>
        <family val="3"/>
        <charset val="128"/>
        <scheme val="minor"/>
      </rPr>
      <t>）×0.1</t>
    </r>
    <phoneticPr fontId="3"/>
  </si>
  <si>
    <r>
      <t>①＋②＋③＋④＋⑤</t>
    </r>
    <r>
      <rPr>
        <sz val="10.5"/>
        <rFont val="ＭＳ Ｐゴシック"/>
        <family val="3"/>
        <charset val="128"/>
        <scheme val="minor"/>
      </rPr>
      <t>＋⑥</t>
    </r>
    <r>
      <rPr>
        <sz val="10.5"/>
        <color theme="1"/>
        <rFont val="ＭＳ Ｐゴシック"/>
        <family val="3"/>
        <charset val="128"/>
        <scheme val="minor"/>
      </rPr>
      <t>＋⑦＋⑧＋⑨＋⑩＋⑪＋⑫</t>
    </r>
    <phoneticPr fontId="3"/>
  </si>
  <si>
    <t>直接経費×0.4</t>
    <rPh sb="0" eb="2">
      <t>チョクセツ</t>
    </rPh>
    <rPh sb="2" eb="4">
      <t>ケイヒ</t>
    </rPh>
    <phoneticPr fontId="3"/>
  </si>
  <si>
    <t>直接経費×0.3</t>
    <rPh sb="0" eb="2">
      <t>チョクセツ</t>
    </rPh>
    <rPh sb="2" eb="4">
      <t>ケイヒ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</si>
</sst>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2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0.5"/>
      <color theme="1"/>
      <name val="ＭＳ Ｐゴシック"/>
      <family val="3"/>
      <charset val="128"/>
      <scheme val="minor"/>
    </font>
    <font>
      <sz val="10.5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/>
      <top style="medium">
        <color theme="1"/>
      </top>
      <bottom/>
      <diagonal/>
    </border>
    <border>
      <left/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/>
      <right style="medium">
        <color theme="1"/>
      </right>
      <top/>
      <bottom style="medium">
        <color theme="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5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12" xfId="0" applyFont="1" applyBorder="1" applyAlignment="1">
      <alignment horizontal="center"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15" xfId="0" applyFont="1" applyBorder="1">
      <alignment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8" fillId="0" borderId="0" xfId="0" applyFont="1">
      <alignment vertical="center"/>
    </xf>
    <xf numFmtId="0" fontId="9" fillId="0" borderId="0" xfId="0" applyFont="1" applyAlignment="1">
      <alignment horizontal="left" vertical="center"/>
    </xf>
    <xf numFmtId="0" fontId="0" fillId="0" borderId="17" xfId="0" applyBorder="1">
      <alignment vertical="center"/>
    </xf>
    <xf numFmtId="0" fontId="10" fillId="0" borderId="16" xfId="0" applyFont="1" applyBorder="1">
      <alignment vertical="center"/>
    </xf>
    <xf numFmtId="9" fontId="2" fillId="2" borderId="15" xfId="0" applyNumberFormat="1" applyFont="1" applyFill="1" applyBorder="1">
      <alignment vertical="center"/>
    </xf>
    <xf numFmtId="0" fontId="8" fillId="0" borderId="0" xfId="0" applyFont="1" applyAlignment="1">
      <alignment horizontal="center" vertical="center"/>
    </xf>
    <xf numFmtId="0" fontId="14" fillId="0" borderId="18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1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19" fillId="0" borderId="1" xfId="0" applyFont="1" applyBorder="1" applyAlignment="1">
      <alignment horizontal="left" vertical="center"/>
    </xf>
    <xf numFmtId="0" fontId="19" fillId="0" borderId="2" xfId="0" applyFont="1" applyBorder="1" applyAlignment="1">
      <alignment horizontal="left" vertical="center"/>
    </xf>
    <xf numFmtId="3" fontId="19" fillId="0" borderId="2" xfId="0" applyNumberFormat="1" applyFont="1" applyBorder="1" applyAlignment="1">
      <alignment horizontal="left" vertical="center"/>
    </xf>
    <xf numFmtId="0" fontId="19" fillId="0" borderId="2" xfId="0" applyFont="1" applyBorder="1" applyAlignment="1">
      <alignment horizontal="center" vertical="center"/>
    </xf>
    <xf numFmtId="0" fontId="19" fillId="0" borderId="3" xfId="0" applyFont="1" applyBorder="1" applyAlignment="1">
      <alignment horizontal="left" vertical="center"/>
    </xf>
    <xf numFmtId="176" fontId="19" fillId="0" borderId="1" xfId="0" applyNumberFormat="1" applyFont="1" applyBorder="1">
      <alignment vertical="center"/>
    </xf>
    <xf numFmtId="176" fontId="19" fillId="0" borderId="2" xfId="0" applyNumberFormat="1" applyFont="1" applyBorder="1">
      <alignment vertical="center"/>
    </xf>
    <xf numFmtId="0" fontId="19" fillId="0" borderId="2" xfId="0" applyFont="1" applyBorder="1">
      <alignment vertical="center"/>
    </xf>
    <xf numFmtId="3" fontId="19" fillId="0" borderId="2" xfId="0" applyNumberFormat="1" applyFont="1" applyBorder="1">
      <alignment vertical="center"/>
    </xf>
    <xf numFmtId="0" fontId="19" fillId="0" borderId="1" xfId="0" applyFont="1" applyBorder="1">
      <alignment vertical="center"/>
    </xf>
    <xf numFmtId="0" fontId="19" fillId="0" borderId="3" xfId="0" applyFont="1" applyBorder="1">
      <alignment vertical="center"/>
    </xf>
    <xf numFmtId="0" fontId="19" fillId="0" borderId="0" xfId="0" applyFont="1">
      <alignment vertical="center"/>
    </xf>
    <xf numFmtId="0" fontId="19" fillId="0" borderId="4" xfId="0" applyFont="1" applyBorder="1">
      <alignment vertical="center"/>
    </xf>
    <xf numFmtId="3" fontId="19" fillId="0" borderId="2" xfId="0" applyNumberFormat="1" applyFont="1" applyBorder="1" applyAlignment="1">
      <alignment horizontal="center" vertical="center"/>
    </xf>
    <xf numFmtId="3" fontId="19" fillId="0" borderId="1" xfId="0" applyNumberFormat="1" applyFont="1" applyBorder="1" applyAlignment="1">
      <alignment horizontal="center" vertical="center"/>
    </xf>
    <xf numFmtId="0" fontId="19" fillId="0" borderId="1" xfId="0" applyFont="1" applyBorder="1" applyAlignment="1">
      <alignment horizontal="left" vertical="center"/>
    </xf>
    <xf numFmtId="0" fontId="19" fillId="0" borderId="2" xfId="0" applyFont="1" applyBorder="1" applyAlignment="1">
      <alignment horizontal="left" vertical="center"/>
    </xf>
    <xf numFmtId="0" fontId="19" fillId="0" borderId="3" xfId="0" applyFont="1" applyBorder="1" applyAlignment="1">
      <alignment horizontal="left" vertical="center"/>
    </xf>
    <xf numFmtId="0" fontId="19" fillId="0" borderId="1" xfId="0" applyFont="1" applyBorder="1">
      <alignment vertical="center"/>
    </xf>
    <xf numFmtId="0" fontId="19" fillId="0" borderId="2" xfId="0" applyFont="1" applyBorder="1">
      <alignment vertical="center"/>
    </xf>
    <xf numFmtId="0" fontId="19" fillId="0" borderId="3" xfId="0" applyFont="1" applyBorder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40" fontId="4" fillId="0" borderId="1" xfId="1" applyNumberFormat="1" applyFont="1" applyBorder="1" applyAlignment="1">
      <alignment horizontal="right" vertical="center"/>
    </xf>
    <xf numFmtId="40" fontId="4" fillId="0" borderId="3" xfId="1" applyNumberFormat="1" applyFont="1" applyBorder="1" applyAlignment="1">
      <alignment horizontal="right" vertical="center"/>
    </xf>
    <xf numFmtId="0" fontId="4" fillId="0" borderId="9" xfId="0" applyFont="1" applyBorder="1">
      <alignment vertical="center"/>
    </xf>
    <xf numFmtId="0" fontId="4" fillId="0" borderId="10" xfId="0" applyFont="1" applyBorder="1">
      <alignment vertical="center"/>
    </xf>
    <xf numFmtId="0" fontId="4" fillId="0" borderId="11" xfId="0" applyFont="1" applyBorder="1">
      <alignment vertical="center"/>
    </xf>
    <xf numFmtId="38" fontId="4" fillId="0" borderId="9" xfId="1" applyFont="1" applyBorder="1" applyAlignment="1">
      <alignment horizontal="right" vertical="center"/>
    </xf>
    <xf numFmtId="38" fontId="4" fillId="0" borderId="11" xfId="1" applyFont="1" applyBorder="1" applyAlignment="1">
      <alignment horizontal="right" vertical="center"/>
    </xf>
    <xf numFmtId="0" fontId="4" fillId="0" borderId="5" xfId="0" applyFont="1" applyBorder="1" applyAlignment="1">
      <alignment horizontal="right" vertical="center"/>
    </xf>
    <xf numFmtId="0" fontId="4" fillId="0" borderId="6" xfId="0" applyFont="1" applyBorder="1" applyAlignment="1">
      <alignment horizontal="right" vertical="center"/>
    </xf>
    <xf numFmtId="0" fontId="4" fillId="0" borderId="7" xfId="0" applyFont="1" applyBorder="1" applyAlignment="1">
      <alignment horizontal="right" vertical="center"/>
    </xf>
    <xf numFmtId="38" fontId="4" fillId="0" borderId="5" xfId="1" applyFont="1" applyBorder="1" applyAlignment="1">
      <alignment horizontal="right" vertical="center"/>
    </xf>
    <xf numFmtId="38" fontId="4" fillId="0" borderId="7" xfId="1" applyFont="1" applyBorder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0" fontId="4" fillId="0" borderId="3" xfId="0" applyFont="1" applyBorder="1" applyAlignment="1">
      <alignment horizontal="right" vertical="center"/>
    </xf>
    <xf numFmtId="40" fontId="4" fillId="0" borderId="1" xfId="1" applyNumberFormat="1" applyFont="1" applyBorder="1" applyAlignment="1">
      <alignment vertical="center"/>
    </xf>
    <xf numFmtId="40" fontId="4" fillId="0" borderId="3" xfId="1" applyNumberFormat="1" applyFont="1" applyBorder="1" applyAlignment="1">
      <alignment vertical="center"/>
    </xf>
    <xf numFmtId="0" fontId="17" fillId="0" borderId="1" xfId="0" applyFont="1" applyBorder="1" applyAlignment="1">
      <alignment horizontal="left" vertical="center"/>
    </xf>
    <xf numFmtId="0" fontId="17" fillId="0" borderId="3" xfId="0" applyFont="1" applyBorder="1" applyAlignment="1">
      <alignment horizontal="left" vertical="center"/>
    </xf>
    <xf numFmtId="0" fontId="2" fillId="0" borderId="13" xfId="0" applyFont="1" applyBorder="1" applyAlignment="1">
      <alignment horizontal="center" vertical="center" textRotation="255"/>
    </xf>
    <xf numFmtId="0" fontId="2" fillId="0" borderId="14" xfId="0" applyFont="1" applyBorder="1" applyAlignment="1">
      <alignment horizontal="center" vertical="center" textRotation="255"/>
    </xf>
    <xf numFmtId="0" fontId="11" fillId="0" borderId="9" xfId="0" applyFont="1" applyBorder="1" applyAlignment="1">
      <alignment horizontal="left" vertical="center" wrapText="1"/>
    </xf>
    <xf numFmtId="0" fontId="11" fillId="0" borderId="11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/>
    </xf>
    <xf numFmtId="0" fontId="18" fillId="0" borderId="1" xfId="0" applyFont="1" applyBorder="1" applyAlignment="1">
      <alignment horizontal="left" vertical="center" wrapText="1"/>
    </xf>
    <xf numFmtId="0" fontId="18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7" fillId="0" borderId="1" xfId="0" applyFont="1" applyBorder="1" applyAlignment="1">
      <alignment horizontal="left" vertical="center" wrapText="1"/>
    </xf>
    <xf numFmtId="0" fontId="14" fillId="0" borderId="3" xfId="0" applyFont="1" applyBorder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0" fontId="7" fillId="0" borderId="1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4" fillId="0" borderId="8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Timetracker\ccr&#20849;&#26377;\06IRB\&#32076;&#29702;&#65381;&#22865;&#32004;\&#22865;&#32004;&#26360;HP&#29992;\chikenshindan_calculate_20231206.xlsx" TargetMode="External"/><Relationship Id="rId1" Type="http://schemas.openxmlformats.org/officeDocument/2006/relationships/externalLinkPath" Target="chikenshindan_calculate_2023120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消費税率"/>
      <sheetName val="経費算定書"/>
    </sheetNames>
    <sheetDataSet>
      <sheetData sheetId="0">
        <row r="3">
          <cell r="C3">
            <v>1.1000000000000001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0.59999389629810485"/>
  </sheetPr>
  <dimension ref="B1:C5"/>
  <sheetViews>
    <sheetView workbookViewId="0">
      <selection activeCell="F27" sqref="F27"/>
    </sheetView>
  </sheetViews>
  <sheetFormatPr defaultRowHeight="13.5" x14ac:dyDescent="0.15"/>
  <sheetData>
    <row r="1" spans="2:3" ht="14.25" thickBot="1" x14ac:dyDescent="0.2"/>
    <row r="2" spans="2:3" x14ac:dyDescent="0.15">
      <c r="B2" s="11" t="s">
        <v>13</v>
      </c>
      <c r="C2" s="10"/>
    </row>
    <row r="3" spans="2:3" ht="15" thickBot="1" x14ac:dyDescent="0.2">
      <c r="B3" s="12">
        <v>0.1</v>
      </c>
      <c r="C3" s="4">
        <f>1+B3</f>
        <v>1.1000000000000001</v>
      </c>
    </row>
    <row r="4" spans="2:3" x14ac:dyDescent="0.15">
      <c r="B4" s="16" t="s">
        <v>27</v>
      </c>
    </row>
    <row r="5" spans="2:3" x14ac:dyDescent="0.15">
      <c r="B5" s="15" t="s">
        <v>28</v>
      </c>
    </row>
  </sheetData>
  <phoneticPr fontId="3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48"/>
  <sheetViews>
    <sheetView view="pageLayout" zoomScale="115" zoomScaleNormal="100" zoomScalePageLayoutView="115" workbookViewId="0"/>
  </sheetViews>
  <sheetFormatPr defaultColWidth="9" defaultRowHeight="13.5" x14ac:dyDescent="0.15"/>
  <cols>
    <col min="1" max="11" width="8.625" customWidth="1"/>
  </cols>
  <sheetData>
    <row r="1" spans="1:11" ht="18" customHeight="1" thickBot="1" x14ac:dyDescent="0.2">
      <c r="A1" s="1"/>
      <c r="B1" s="1"/>
      <c r="C1" s="1"/>
      <c r="D1" s="1"/>
      <c r="E1" s="1"/>
      <c r="F1" s="1"/>
      <c r="G1" s="14" t="s">
        <v>0</v>
      </c>
      <c r="H1" s="78" t="s">
        <v>26</v>
      </c>
      <c r="I1" s="78"/>
      <c r="J1" s="78"/>
      <c r="K1" s="79"/>
    </row>
    <row r="2" spans="1:11" ht="18" customHeight="1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8" customHeight="1" x14ac:dyDescent="0.15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18" customHeight="1" x14ac:dyDescent="0.15">
      <c r="A4" s="1"/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 ht="18" customHeight="1" x14ac:dyDescent="0.15">
      <c r="A5" s="1"/>
      <c r="B5" s="1"/>
      <c r="C5" s="1"/>
      <c r="D5" s="1"/>
      <c r="E5" s="1"/>
      <c r="F5" s="1"/>
      <c r="G5" s="1"/>
      <c r="H5" s="80" t="s">
        <v>23</v>
      </c>
      <c r="I5" s="80"/>
      <c r="J5" s="80"/>
      <c r="K5" s="80"/>
    </row>
    <row r="6" spans="1:11" ht="18" customHeight="1" x14ac:dyDescent="0.15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ht="18" customHeight="1" x14ac:dyDescent="0.15">
      <c r="A7" s="81" t="s">
        <v>30</v>
      </c>
      <c r="B7" s="81"/>
      <c r="C7" s="81"/>
      <c r="D7" s="81"/>
      <c r="E7" s="81"/>
      <c r="F7" s="81"/>
      <c r="G7" s="81"/>
      <c r="H7" s="81"/>
      <c r="I7" s="81"/>
      <c r="J7" s="81"/>
      <c r="K7" s="81"/>
    </row>
    <row r="8" spans="1:11" ht="18" customHeight="1" thickBot="1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ht="31.35" customHeight="1" x14ac:dyDescent="0.15">
      <c r="A9" s="85" t="s">
        <v>1</v>
      </c>
      <c r="B9" s="86"/>
      <c r="C9" s="86"/>
      <c r="D9" s="89"/>
      <c r="E9" s="90"/>
      <c r="F9" s="90"/>
      <c r="G9" s="90"/>
      <c r="H9" s="90"/>
      <c r="I9" s="90"/>
      <c r="J9" s="90"/>
      <c r="K9" s="91"/>
    </row>
    <row r="10" spans="1:11" ht="31.35" customHeight="1" thickBot="1" x14ac:dyDescent="0.2">
      <c r="A10" s="87"/>
      <c r="B10" s="88"/>
      <c r="C10" s="88"/>
      <c r="D10" s="92"/>
      <c r="E10" s="93"/>
      <c r="F10" s="93"/>
      <c r="G10" s="93"/>
      <c r="H10" s="93"/>
      <c r="I10" s="93"/>
      <c r="J10" s="93"/>
      <c r="K10" s="94"/>
    </row>
    <row r="11" spans="1:11" ht="22.5" customHeight="1" thickBot="1" x14ac:dyDescent="0.2">
      <c r="A11" s="77" t="s">
        <v>29</v>
      </c>
      <c r="B11" s="71"/>
      <c r="C11" s="72"/>
      <c r="D11" s="82"/>
      <c r="E11" s="83"/>
      <c r="F11" s="83"/>
      <c r="G11" s="83"/>
      <c r="H11" s="83"/>
      <c r="I11" s="83"/>
      <c r="J11" s="83"/>
      <c r="K11" s="84"/>
    </row>
    <row r="12" spans="1:11" ht="22.5" customHeight="1" x14ac:dyDescent="0.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11" ht="22.5" customHeight="1" thickBot="1" x14ac:dyDescent="0.2">
      <c r="A13" s="1" t="s">
        <v>2</v>
      </c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1:11" ht="22.5" customHeight="1" thickBot="1" x14ac:dyDescent="0.2">
      <c r="A14" s="2" t="s">
        <v>3</v>
      </c>
      <c r="B14" s="77" t="s">
        <v>4</v>
      </c>
      <c r="C14" s="72"/>
      <c r="D14" s="77" t="s">
        <v>5</v>
      </c>
      <c r="E14" s="72"/>
      <c r="F14" s="71" t="s">
        <v>15</v>
      </c>
      <c r="G14" s="71"/>
      <c r="H14" s="71"/>
      <c r="I14" s="71"/>
      <c r="J14" s="71"/>
      <c r="K14" s="72"/>
    </row>
    <row r="15" spans="1:11" ht="22.5" customHeight="1" thickBot="1" x14ac:dyDescent="0.2">
      <c r="A15" s="63" t="s">
        <v>6</v>
      </c>
      <c r="B15" s="61" t="s">
        <v>12</v>
      </c>
      <c r="C15" s="62"/>
      <c r="D15" s="45">
        <f>I15*K15</f>
        <v>242000.00000000003</v>
      </c>
      <c r="E15" s="46"/>
      <c r="F15" s="21"/>
      <c r="G15" s="22"/>
      <c r="H15" s="23"/>
      <c r="I15" s="34">
        <v>220000</v>
      </c>
      <c r="J15" s="24" t="s">
        <v>14</v>
      </c>
      <c r="K15" s="25">
        <f>消費税率!C3</f>
        <v>1.1000000000000001</v>
      </c>
    </row>
    <row r="16" spans="1:11" ht="25.5" customHeight="1" thickBot="1" x14ac:dyDescent="0.2">
      <c r="A16" s="64"/>
      <c r="B16" s="65" t="s">
        <v>39</v>
      </c>
      <c r="C16" s="66"/>
      <c r="D16" s="45">
        <f>G16*6000*K16</f>
        <v>0</v>
      </c>
      <c r="E16" s="46"/>
      <c r="F16" s="26"/>
      <c r="G16" s="27"/>
      <c r="H16" s="28" t="s">
        <v>18</v>
      </c>
      <c r="I16" s="29" t="s">
        <v>24</v>
      </c>
      <c r="J16" s="24" t="s">
        <v>17</v>
      </c>
      <c r="K16" s="25">
        <f>消費税率!C3</f>
        <v>1.1000000000000001</v>
      </c>
    </row>
    <row r="17" spans="1:11" ht="22.5" customHeight="1" thickBot="1" x14ac:dyDescent="0.2">
      <c r="A17" s="64"/>
      <c r="B17" s="73" t="s">
        <v>16</v>
      </c>
      <c r="C17" s="74"/>
      <c r="D17" s="45">
        <f>G17*0.5*5000*K17</f>
        <v>0</v>
      </c>
      <c r="E17" s="46"/>
      <c r="F17" s="26"/>
      <c r="G17" s="27">
        <f>G16</f>
        <v>0</v>
      </c>
      <c r="H17" s="28" t="s">
        <v>18</v>
      </c>
      <c r="I17" s="28" t="s">
        <v>25</v>
      </c>
      <c r="J17" s="24" t="s">
        <v>19</v>
      </c>
      <c r="K17" s="25">
        <f>消費税率!C3</f>
        <v>1.1000000000000001</v>
      </c>
    </row>
    <row r="18" spans="1:11" ht="25.5" customHeight="1" thickBot="1" x14ac:dyDescent="0.2">
      <c r="A18" s="64"/>
      <c r="B18" s="67" t="s">
        <v>40</v>
      </c>
      <c r="C18" s="68"/>
      <c r="D18" s="45">
        <f>70000*K18</f>
        <v>77000</v>
      </c>
      <c r="E18" s="46"/>
      <c r="F18" s="21"/>
      <c r="G18" s="22"/>
      <c r="H18" s="23"/>
      <c r="I18" s="23">
        <v>70000</v>
      </c>
      <c r="J18" s="24" t="s">
        <v>14</v>
      </c>
      <c r="K18" s="25">
        <f>消費税率!C3</f>
        <v>1.1000000000000001</v>
      </c>
    </row>
    <row r="19" spans="1:11" ht="22.5" customHeight="1" thickBot="1" x14ac:dyDescent="0.2">
      <c r="A19" s="64"/>
      <c r="B19" s="61" t="s">
        <v>20</v>
      </c>
      <c r="C19" s="62"/>
      <c r="D19" s="45"/>
      <c r="E19" s="46"/>
      <c r="F19" s="17" t="s">
        <v>31</v>
      </c>
      <c r="G19" s="6"/>
      <c r="H19" s="6"/>
      <c r="I19" s="6"/>
      <c r="J19" s="6"/>
      <c r="K19" s="7"/>
    </row>
    <row r="20" spans="1:11" ht="22.5" customHeight="1" thickBot="1" x14ac:dyDescent="0.2">
      <c r="A20" s="64"/>
      <c r="B20" s="61" t="s">
        <v>21</v>
      </c>
      <c r="C20" s="62"/>
      <c r="D20" s="45"/>
      <c r="E20" s="46"/>
      <c r="F20" s="18" t="s">
        <v>41</v>
      </c>
      <c r="G20" s="19"/>
      <c r="H20" s="19"/>
      <c r="I20" s="19"/>
      <c r="J20" s="19"/>
      <c r="K20" s="20"/>
    </row>
    <row r="21" spans="1:11" ht="22.5" customHeight="1" thickBot="1" x14ac:dyDescent="0.2">
      <c r="A21" s="64"/>
      <c r="B21" s="61" t="s">
        <v>22</v>
      </c>
      <c r="C21" s="62"/>
      <c r="D21" s="45"/>
      <c r="E21" s="46"/>
      <c r="F21" s="18" t="s">
        <v>42</v>
      </c>
      <c r="G21" s="19"/>
      <c r="H21" s="19"/>
      <c r="I21" s="19"/>
      <c r="J21" s="19"/>
      <c r="K21" s="20"/>
    </row>
    <row r="22" spans="1:11" ht="22.5" customHeight="1" thickBot="1" x14ac:dyDescent="0.2">
      <c r="A22" s="64"/>
      <c r="B22" s="69" t="s">
        <v>32</v>
      </c>
      <c r="C22" s="70"/>
      <c r="D22" s="45">
        <f>F22*H22*K22</f>
        <v>22000</v>
      </c>
      <c r="E22" s="46"/>
      <c r="F22" s="35">
        <v>20000</v>
      </c>
      <c r="G22" s="22" t="s">
        <v>14</v>
      </c>
      <c r="H22" s="22">
        <v>1</v>
      </c>
      <c r="I22" s="22" t="s">
        <v>36</v>
      </c>
      <c r="J22" s="22" t="s">
        <v>14</v>
      </c>
      <c r="K22" s="25">
        <v>1.1000000000000001</v>
      </c>
    </row>
    <row r="23" spans="1:11" ht="22.5" customHeight="1" thickBot="1" x14ac:dyDescent="0.2">
      <c r="A23" s="64"/>
      <c r="B23" s="69" t="s">
        <v>33</v>
      </c>
      <c r="C23" s="70"/>
      <c r="D23" s="45">
        <f>F23*0.4*H23*K23</f>
        <v>0</v>
      </c>
      <c r="E23" s="46"/>
      <c r="F23" s="35">
        <v>20000</v>
      </c>
      <c r="G23" s="22" t="s">
        <v>37</v>
      </c>
      <c r="H23" s="22">
        <f>H22-1</f>
        <v>0</v>
      </c>
      <c r="I23" s="22" t="s">
        <v>36</v>
      </c>
      <c r="J23" s="22" t="s">
        <v>14</v>
      </c>
      <c r="K23" s="25">
        <v>1.1000000000000001</v>
      </c>
    </row>
    <row r="24" spans="1:11" ht="36.75" customHeight="1" thickBot="1" x14ac:dyDescent="0.2">
      <c r="A24" s="64"/>
      <c r="B24" s="69" t="s">
        <v>34</v>
      </c>
      <c r="C24" s="70"/>
      <c r="D24" s="45">
        <f>F24*H24*K24</f>
        <v>27500.000000000004</v>
      </c>
      <c r="E24" s="46"/>
      <c r="F24" s="35">
        <v>25000</v>
      </c>
      <c r="G24" s="22" t="s">
        <v>14</v>
      </c>
      <c r="H24" s="22">
        <f>H22</f>
        <v>1</v>
      </c>
      <c r="I24" s="22" t="s">
        <v>36</v>
      </c>
      <c r="J24" s="22" t="s">
        <v>14</v>
      </c>
      <c r="K24" s="25">
        <v>1.1000000000000001</v>
      </c>
    </row>
    <row r="25" spans="1:11" ht="37.35" customHeight="1" thickBot="1" x14ac:dyDescent="0.2">
      <c r="A25" s="64"/>
      <c r="B25" s="69" t="s">
        <v>35</v>
      </c>
      <c r="C25" s="70"/>
      <c r="D25" s="45">
        <f>F25*0.4*H25*K25</f>
        <v>0</v>
      </c>
      <c r="E25" s="46"/>
      <c r="F25" s="35">
        <v>25000</v>
      </c>
      <c r="G25" s="22" t="s">
        <v>37</v>
      </c>
      <c r="H25" s="22">
        <f>H24-1</f>
        <v>0</v>
      </c>
      <c r="I25" s="22" t="s">
        <v>36</v>
      </c>
      <c r="J25" s="22" t="s">
        <v>14</v>
      </c>
      <c r="K25" s="25">
        <v>1.1000000000000001</v>
      </c>
    </row>
    <row r="26" spans="1:11" ht="22.5" customHeight="1" thickBot="1" x14ac:dyDescent="0.2">
      <c r="A26" s="64"/>
      <c r="B26" s="75" t="s">
        <v>38</v>
      </c>
      <c r="C26" s="76"/>
      <c r="D26" s="45">
        <f>SUM(D15:E25)*0.1</f>
        <v>36850</v>
      </c>
      <c r="E26" s="46"/>
      <c r="F26" s="36" t="s">
        <v>43</v>
      </c>
      <c r="G26" s="37"/>
      <c r="H26" s="37"/>
      <c r="I26" s="37"/>
      <c r="J26" s="37"/>
      <c r="K26" s="38"/>
    </row>
    <row r="27" spans="1:11" ht="22.5" customHeight="1" thickBot="1" x14ac:dyDescent="0.2">
      <c r="A27" s="5"/>
      <c r="B27" s="57" t="s">
        <v>7</v>
      </c>
      <c r="C27" s="58"/>
      <c r="D27" s="59">
        <f>SUM(D15:E26)</f>
        <v>405350</v>
      </c>
      <c r="E27" s="60"/>
      <c r="F27" s="39" t="s">
        <v>44</v>
      </c>
      <c r="G27" s="40"/>
      <c r="H27" s="40"/>
      <c r="I27" s="40"/>
      <c r="J27" s="40"/>
      <c r="K27" s="41"/>
    </row>
    <row r="28" spans="1:11" ht="22.5" customHeight="1" thickBot="1" x14ac:dyDescent="0.2">
      <c r="A28" s="42" t="s">
        <v>8</v>
      </c>
      <c r="B28" s="43"/>
      <c r="C28" s="44"/>
      <c r="D28" s="45">
        <f>D27*0.4</f>
        <v>162140</v>
      </c>
      <c r="E28" s="46"/>
      <c r="F28" s="30" t="s">
        <v>45</v>
      </c>
      <c r="G28" s="28"/>
      <c r="H28" s="28"/>
      <c r="I28" s="28"/>
      <c r="J28" s="28"/>
      <c r="K28" s="31"/>
    </row>
    <row r="29" spans="1:11" ht="22.5" customHeight="1" x14ac:dyDescent="0.15">
      <c r="A29" s="47" t="s">
        <v>9</v>
      </c>
      <c r="B29" s="48"/>
      <c r="C29" s="49"/>
      <c r="D29" s="50">
        <f>ROUNDUP(D27+D28,0)</f>
        <v>567490</v>
      </c>
      <c r="E29" s="51"/>
      <c r="F29" s="32" t="s">
        <v>10</v>
      </c>
      <c r="G29" s="32"/>
      <c r="H29" s="32"/>
      <c r="I29" s="32"/>
      <c r="J29" s="32"/>
      <c r="K29" s="33"/>
    </row>
    <row r="30" spans="1:11" ht="22.5" customHeight="1" thickBot="1" x14ac:dyDescent="0.2">
      <c r="A30" s="52" t="s">
        <v>11</v>
      </c>
      <c r="B30" s="53"/>
      <c r="C30" s="54"/>
      <c r="D30" s="55">
        <f>ROUNDUP(D27/1.1*0.1,0)+ROUNDUP(D28/1.1*0.1,0)</f>
        <v>51590</v>
      </c>
      <c r="E30" s="56"/>
      <c r="F30" s="3"/>
      <c r="G30" s="3"/>
      <c r="H30" s="3"/>
      <c r="I30" s="3"/>
      <c r="J30" s="3"/>
      <c r="K30" s="4"/>
    </row>
    <row r="31" spans="1:11" ht="18" customHeight="1" x14ac:dyDescent="0.1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1" ht="18" customHeight="1" x14ac:dyDescent="0.15">
      <c r="A32" s="9"/>
      <c r="B32" s="8"/>
      <c r="C32" s="8"/>
      <c r="D32" s="8"/>
      <c r="E32" s="1"/>
      <c r="F32" s="1"/>
      <c r="G32" s="1"/>
      <c r="H32" s="1"/>
      <c r="I32" s="1"/>
      <c r="J32" s="1"/>
      <c r="K32" s="1"/>
    </row>
    <row r="33" spans="1:11" ht="18" customHeight="1" x14ac:dyDescent="0.15">
      <c r="A33" s="13"/>
      <c r="B33" s="8"/>
      <c r="C33" s="8"/>
      <c r="D33" s="8"/>
      <c r="E33" s="1"/>
      <c r="F33" s="1"/>
      <c r="G33" s="1"/>
      <c r="H33" s="1"/>
      <c r="I33" s="1"/>
      <c r="J33" s="1"/>
      <c r="K33" s="1"/>
    </row>
    <row r="34" spans="1:11" ht="18" customHeight="1" x14ac:dyDescent="0.15">
      <c r="A34" s="13"/>
      <c r="B34" s="8"/>
      <c r="C34" s="8"/>
      <c r="D34" s="8"/>
      <c r="E34" s="1"/>
      <c r="F34" s="1"/>
      <c r="G34" s="1"/>
      <c r="H34" s="1"/>
      <c r="I34" s="1"/>
      <c r="J34" s="1"/>
      <c r="K34" s="1"/>
    </row>
    <row r="35" spans="1:11" ht="18" customHeight="1" x14ac:dyDescent="0.15">
      <c r="A35" s="13"/>
      <c r="B35" s="8"/>
      <c r="C35" s="8"/>
      <c r="D35" s="8"/>
      <c r="E35" s="1"/>
      <c r="F35" s="1"/>
      <c r="G35" s="1"/>
      <c r="H35" s="1"/>
      <c r="I35" s="1"/>
      <c r="J35" s="1"/>
      <c r="K35" s="1"/>
    </row>
    <row r="36" spans="1:11" ht="18" customHeight="1" x14ac:dyDescent="0.1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 ht="18.600000000000001" customHeight="1" x14ac:dyDescent="0.1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ht="18.600000000000001" customHeight="1" x14ac:dyDescent="0.1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ht="18.600000000000001" customHeight="1" x14ac:dyDescent="0.1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ht="18.600000000000001" customHeight="1" x14ac:dyDescent="0.1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ht="18.600000000000001" customHeight="1" x14ac:dyDescent="0.1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ht="18.600000000000001" customHeight="1" x14ac:dyDescent="0.1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ht="18.600000000000001" customHeight="1" x14ac:dyDescent="0.1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ht="18.600000000000001" customHeight="1" x14ac:dyDescent="0.1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ht="18.600000000000001" customHeight="1" x14ac:dyDescent="0.15"/>
    <row r="46" spans="1:11" ht="18.600000000000001" customHeight="1" x14ac:dyDescent="0.15"/>
    <row r="47" spans="1:11" ht="18.600000000000001" customHeight="1" x14ac:dyDescent="0.15"/>
    <row r="48" spans="1:11" ht="18.600000000000001" customHeight="1" x14ac:dyDescent="0.15"/>
  </sheetData>
  <mergeCells count="45">
    <mergeCell ref="H1:K1"/>
    <mergeCell ref="H5:K5"/>
    <mergeCell ref="A7:K7"/>
    <mergeCell ref="A11:C11"/>
    <mergeCell ref="D11:K11"/>
    <mergeCell ref="A9:C10"/>
    <mergeCell ref="D9:K10"/>
    <mergeCell ref="F14:K14"/>
    <mergeCell ref="B17:C17"/>
    <mergeCell ref="D17:E17"/>
    <mergeCell ref="B26:C26"/>
    <mergeCell ref="D26:E26"/>
    <mergeCell ref="B19:C19"/>
    <mergeCell ref="D19:E19"/>
    <mergeCell ref="D18:E18"/>
    <mergeCell ref="B21:C21"/>
    <mergeCell ref="D21:E21"/>
    <mergeCell ref="B14:C14"/>
    <mergeCell ref="D14:E14"/>
    <mergeCell ref="D22:E22"/>
    <mergeCell ref="D23:E23"/>
    <mergeCell ref="D24:E24"/>
    <mergeCell ref="D25:E25"/>
    <mergeCell ref="A30:C30"/>
    <mergeCell ref="D30:E30"/>
    <mergeCell ref="B27:C27"/>
    <mergeCell ref="D27:E27"/>
    <mergeCell ref="B20:C20"/>
    <mergeCell ref="D20:E20"/>
    <mergeCell ref="A15:A26"/>
    <mergeCell ref="B15:C15"/>
    <mergeCell ref="D15:E15"/>
    <mergeCell ref="B16:C16"/>
    <mergeCell ref="D16:E16"/>
    <mergeCell ref="B18:C18"/>
    <mergeCell ref="B22:C22"/>
    <mergeCell ref="B23:C23"/>
    <mergeCell ref="B25:C25"/>
    <mergeCell ref="B24:C24"/>
    <mergeCell ref="F26:K26"/>
    <mergeCell ref="F27:K27"/>
    <mergeCell ref="A28:C28"/>
    <mergeCell ref="D28:E28"/>
    <mergeCell ref="A29:C29"/>
    <mergeCell ref="D29:E29"/>
  </mergeCells>
  <phoneticPr fontId="3"/>
  <pageMargins left="0.51181102362204722" right="0.43307086614173229" top="0.74803149606299213" bottom="0.74803149606299213" header="0.31496062992125984" footer="0.31496062992125984"/>
  <pageSetup paperSize="9" orientation="portrait" cellComments="asDisplayed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BCA7A7-5445-4CB0-981D-EF550D882D17}">
  <dimension ref="A1:K48"/>
  <sheetViews>
    <sheetView tabSelected="1" view="pageLayout" zoomScale="115" zoomScaleNormal="100" zoomScalePageLayoutView="115" workbookViewId="0">
      <selection activeCell="C5" sqref="C5"/>
    </sheetView>
  </sheetViews>
  <sheetFormatPr defaultColWidth="9" defaultRowHeight="13.5" x14ac:dyDescent="0.15"/>
  <cols>
    <col min="1" max="11" width="8.625" customWidth="1"/>
  </cols>
  <sheetData>
    <row r="1" spans="1:11" ht="18" customHeight="1" thickBot="1" x14ac:dyDescent="0.2">
      <c r="A1" s="1"/>
      <c r="B1" s="1"/>
      <c r="C1" s="1"/>
      <c r="D1" s="1"/>
      <c r="E1" s="1"/>
      <c r="F1" s="1"/>
      <c r="G1" s="14" t="s">
        <v>0</v>
      </c>
      <c r="H1" s="78" t="s">
        <v>26</v>
      </c>
      <c r="I1" s="78"/>
      <c r="J1" s="78"/>
      <c r="K1" s="79"/>
    </row>
    <row r="2" spans="1:11" ht="18" customHeight="1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8" customHeight="1" x14ac:dyDescent="0.15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18" customHeight="1" x14ac:dyDescent="0.15">
      <c r="A4" s="1"/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 ht="18" customHeight="1" x14ac:dyDescent="0.15">
      <c r="A5" s="1"/>
      <c r="B5" s="1"/>
      <c r="C5" s="1"/>
      <c r="D5" s="1"/>
      <c r="E5" s="1"/>
      <c r="F5" s="1"/>
      <c r="G5" s="1"/>
      <c r="H5" s="80" t="s">
        <v>23</v>
      </c>
      <c r="I5" s="80"/>
      <c r="J5" s="80"/>
      <c r="K5" s="80"/>
    </row>
    <row r="6" spans="1:11" ht="18" customHeight="1" x14ac:dyDescent="0.15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ht="18" customHeight="1" x14ac:dyDescent="0.15">
      <c r="A7" s="81" t="s">
        <v>30</v>
      </c>
      <c r="B7" s="81"/>
      <c r="C7" s="81"/>
      <c r="D7" s="81"/>
      <c r="E7" s="81"/>
      <c r="F7" s="81"/>
      <c r="G7" s="81"/>
      <c r="H7" s="81"/>
      <c r="I7" s="81"/>
      <c r="J7" s="81"/>
      <c r="K7" s="81"/>
    </row>
    <row r="8" spans="1:11" ht="18" customHeight="1" thickBot="1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ht="31.35" customHeight="1" x14ac:dyDescent="0.15">
      <c r="A9" s="85" t="s">
        <v>1</v>
      </c>
      <c r="B9" s="86"/>
      <c r="C9" s="86"/>
      <c r="D9" s="89"/>
      <c r="E9" s="90"/>
      <c r="F9" s="90"/>
      <c r="G9" s="90"/>
      <c r="H9" s="90"/>
      <c r="I9" s="90"/>
      <c r="J9" s="90"/>
      <c r="K9" s="91"/>
    </row>
    <row r="10" spans="1:11" ht="31.35" customHeight="1" thickBot="1" x14ac:dyDescent="0.2">
      <c r="A10" s="87"/>
      <c r="B10" s="88"/>
      <c r="C10" s="88"/>
      <c r="D10" s="92"/>
      <c r="E10" s="93"/>
      <c r="F10" s="93"/>
      <c r="G10" s="93"/>
      <c r="H10" s="93"/>
      <c r="I10" s="93"/>
      <c r="J10" s="93"/>
      <c r="K10" s="94"/>
    </row>
    <row r="11" spans="1:11" ht="22.5" customHeight="1" thickBot="1" x14ac:dyDescent="0.2">
      <c r="A11" s="77" t="s">
        <v>29</v>
      </c>
      <c r="B11" s="71"/>
      <c r="C11" s="72"/>
      <c r="D11" s="82"/>
      <c r="E11" s="83"/>
      <c r="F11" s="83"/>
      <c r="G11" s="83"/>
      <c r="H11" s="83"/>
      <c r="I11" s="83"/>
      <c r="J11" s="83"/>
      <c r="K11" s="84"/>
    </row>
    <row r="12" spans="1:11" ht="22.5" customHeight="1" x14ac:dyDescent="0.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11" ht="22.5" customHeight="1" thickBot="1" x14ac:dyDescent="0.2">
      <c r="A13" s="1" t="s">
        <v>2</v>
      </c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1:11" ht="22.5" customHeight="1" thickBot="1" x14ac:dyDescent="0.2">
      <c r="A14" s="2" t="s">
        <v>3</v>
      </c>
      <c r="B14" s="77" t="s">
        <v>4</v>
      </c>
      <c r="C14" s="72"/>
      <c r="D14" s="77" t="s">
        <v>5</v>
      </c>
      <c r="E14" s="72"/>
      <c r="F14" s="71" t="s">
        <v>15</v>
      </c>
      <c r="G14" s="71"/>
      <c r="H14" s="71"/>
      <c r="I14" s="71"/>
      <c r="J14" s="71"/>
      <c r="K14" s="72"/>
    </row>
    <row r="15" spans="1:11" ht="22.5" customHeight="1" thickBot="1" x14ac:dyDescent="0.2">
      <c r="A15" s="63" t="s">
        <v>6</v>
      </c>
      <c r="B15" s="61" t="s">
        <v>12</v>
      </c>
      <c r="C15" s="62"/>
      <c r="D15" s="45">
        <f>I15*K15</f>
        <v>242000.00000000003</v>
      </c>
      <c r="E15" s="46"/>
      <c r="F15" s="21"/>
      <c r="G15" s="22"/>
      <c r="H15" s="23"/>
      <c r="I15" s="34">
        <v>220000</v>
      </c>
      <c r="J15" s="24" t="s">
        <v>14</v>
      </c>
      <c r="K15" s="25">
        <f>[1]消費税率!C3</f>
        <v>1.1000000000000001</v>
      </c>
    </row>
    <row r="16" spans="1:11" ht="25.5" customHeight="1" thickBot="1" x14ac:dyDescent="0.2">
      <c r="A16" s="64"/>
      <c r="B16" s="65" t="s">
        <v>39</v>
      </c>
      <c r="C16" s="66"/>
      <c r="D16" s="45">
        <f>G16*6000*K16</f>
        <v>0</v>
      </c>
      <c r="E16" s="46"/>
      <c r="F16" s="26"/>
      <c r="G16" s="27"/>
      <c r="H16" s="28" t="s">
        <v>18</v>
      </c>
      <c r="I16" s="29" t="s">
        <v>24</v>
      </c>
      <c r="J16" s="24" t="s">
        <v>17</v>
      </c>
      <c r="K16" s="25">
        <f>[1]消費税率!C3</f>
        <v>1.1000000000000001</v>
      </c>
    </row>
    <row r="17" spans="1:11" ht="22.5" customHeight="1" thickBot="1" x14ac:dyDescent="0.2">
      <c r="A17" s="64"/>
      <c r="B17" s="73" t="s">
        <v>16</v>
      </c>
      <c r="C17" s="74"/>
      <c r="D17" s="45">
        <f>G17*0.5*5000*K17</f>
        <v>0</v>
      </c>
      <c r="E17" s="46"/>
      <c r="F17" s="26"/>
      <c r="G17" s="27">
        <f>G16</f>
        <v>0</v>
      </c>
      <c r="H17" s="28" t="s">
        <v>18</v>
      </c>
      <c r="I17" s="28" t="s">
        <v>25</v>
      </c>
      <c r="J17" s="24" t="s">
        <v>19</v>
      </c>
      <c r="K17" s="25">
        <f>[1]消費税率!C3</f>
        <v>1.1000000000000001</v>
      </c>
    </row>
    <row r="18" spans="1:11" ht="25.5" customHeight="1" thickBot="1" x14ac:dyDescent="0.2">
      <c r="A18" s="64"/>
      <c r="B18" s="67" t="s">
        <v>40</v>
      </c>
      <c r="C18" s="68"/>
      <c r="D18" s="45">
        <f>70000*K18</f>
        <v>77000</v>
      </c>
      <c r="E18" s="46"/>
      <c r="F18" s="21"/>
      <c r="G18" s="22"/>
      <c r="H18" s="23"/>
      <c r="I18" s="23">
        <v>70000</v>
      </c>
      <c r="J18" s="24" t="s">
        <v>14</v>
      </c>
      <c r="K18" s="25">
        <f>[1]消費税率!C3</f>
        <v>1.1000000000000001</v>
      </c>
    </row>
    <row r="19" spans="1:11" ht="22.5" customHeight="1" thickBot="1" x14ac:dyDescent="0.2">
      <c r="A19" s="64"/>
      <c r="B19" s="61" t="s">
        <v>20</v>
      </c>
      <c r="C19" s="62"/>
      <c r="D19" s="45"/>
      <c r="E19" s="46"/>
      <c r="F19" s="17" t="s">
        <v>31</v>
      </c>
      <c r="G19" s="6"/>
      <c r="H19" s="6"/>
      <c r="I19" s="6"/>
      <c r="J19" s="6"/>
      <c r="K19" s="7"/>
    </row>
    <row r="20" spans="1:11" ht="22.5" customHeight="1" thickBot="1" x14ac:dyDescent="0.2">
      <c r="A20" s="64"/>
      <c r="B20" s="61" t="s">
        <v>21</v>
      </c>
      <c r="C20" s="62"/>
      <c r="D20" s="45"/>
      <c r="E20" s="46"/>
      <c r="F20" s="18" t="s">
        <v>41</v>
      </c>
      <c r="G20" s="19"/>
      <c r="H20" s="19"/>
      <c r="I20" s="19"/>
      <c r="J20" s="19"/>
      <c r="K20" s="20"/>
    </row>
    <row r="21" spans="1:11" ht="22.5" customHeight="1" thickBot="1" x14ac:dyDescent="0.2">
      <c r="A21" s="64"/>
      <c r="B21" s="61" t="s">
        <v>22</v>
      </c>
      <c r="C21" s="62"/>
      <c r="D21" s="45"/>
      <c r="E21" s="46"/>
      <c r="F21" s="18" t="s">
        <v>42</v>
      </c>
      <c r="G21" s="19"/>
      <c r="H21" s="19"/>
      <c r="I21" s="19"/>
      <c r="J21" s="19"/>
      <c r="K21" s="20"/>
    </row>
    <row r="22" spans="1:11" ht="22.5" customHeight="1" thickBot="1" x14ac:dyDescent="0.2">
      <c r="A22" s="64"/>
      <c r="B22" s="69" t="s">
        <v>32</v>
      </c>
      <c r="C22" s="70"/>
      <c r="D22" s="45">
        <f>F22*H22*K22</f>
        <v>22000</v>
      </c>
      <c r="E22" s="46"/>
      <c r="F22" s="35">
        <v>20000</v>
      </c>
      <c r="G22" s="22" t="s">
        <v>14</v>
      </c>
      <c r="H22" s="22">
        <v>1</v>
      </c>
      <c r="I22" s="22" t="s">
        <v>36</v>
      </c>
      <c r="J22" s="22" t="s">
        <v>14</v>
      </c>
      <c r="K22" s="25">
        <v>1.1000000000000001</v>
      </c>
    </row>
    <row r="23" spans="1:11" ht="22.5" customHeight="1" thickBot="1" x14ac:dyDescent="0.2">
      <c r="A23" s="64"/>
      <c r="B23" s="69" t="s">
        <v>33</v>
      </c>
      <c r="C23" s="70"/>
      <c r="D23" s="45">
        <f>F23*0.4*H23*K23</f>
        <v>0</v>
      </c>
      <c r="E23" s="46"/>
      <c r="F23" s="35">
        <v>20000</v>
      </c>
      <c r="G23" s="22" t="s">
        <v>37</v>
      </c>
      <c r="H23" s="22">
        <f>H22-1</f>
        <v>0</v>
      </c>
      <c r="I23" s="22" t="s">
        <v>36</v>
      </c>
      <c r="J23" s="22" t="s">
        <v>14</v>
      </c>
      <c r="K23" s="25">
        <v>1.1000000000000001</v>
      </c>
    </row>
    <row r="24" spans="1:11" ht="36.75" customHeight="1" thickBot="1" x14ac:dyDescent="0.2">
      <c r="A24" s="64"/>
      <c r="B24" s="69" t="s">
        <v>34</v>
      </c>
      <c r="C24" s="70"/>
      <c r="D24" s="45">
        <f>F24*H24*K24</f>
        <v>27500.000000000004</v>
      </c>
      <c r="E24" s="46"/>
      <c r="F24" s="35">
        <v>25000</v>
      </c>
      <c r="G24" s="22" t="s">
        <v>14</v>
      </c>
      <c r="H24" s="22">
        <f>H22</f>
        <v>1</v>
      </c>
      <c r="I24" s="22" t="s">
        <v>36</v>
      </c>
      <c r="J24" s="22" t="s">
        <v>14</v>
      </c>
      <c r="K24" s="25">
        <v>1.1000000000000001</v>
      </c>
    </row>
    <row r="25" spans="1:11" ht="37.35" customHeight="1" thickBot="1" x14ac:dyDescent="0.2">
      <c r="A25" s="64"/>
      <c r="B25" s="69" t="s">
        <v>35</v>
      </c>
      <c r="C25" s="70"/>
      <c r="D25" s="45">
        <f>F25*0.4*H25*K25</f>
        <v>0</v>
      </c>
      <c r="E25" s="46"/>
      <c r="F25" s="35">
        <v>25000</v>
      </c>
      <c r="G25" s="22" t="s">
        <v>37</v>
      </c>
      <c r="H25" s="22">
        <f>H24-1</f>
        <v>0</v>
      </c>
      <c r="I25" s="22" t="s">
        <v>36</v>
      </c>
      <c r="J25" s="22" t="s">
        <v>14</v>
      </c>
      <c r="K25" s="25">
        <v>1.1000000000000001</v>
      </c>
    </row>
    <row r="26" spans="1:11" ht="22.5" customHeight="1" thickBot="1" x14ac:dyDescent="0.2">
      <c r="A26" s="64"/>
      <c r="B26" s="75" t="s">
        <v>38</v>
      </c>
      <c r="C26" s="76"/>
      <c r="D26" s="45">
        <f>SUM(D15:E25)*0.1</f>
        <v>36850</v>
      </c>
      <c r="E26" s="46"/>
      <c r="F26" s="36" t="s">
        <v>43</v>
      </c>
      <c r="G26" s="37"/>
      <c r="H26" s="37"/>
      <c r="I26" s="37"/>
      <c r="J26" s="37"/>
      <c r="K26" s="38"/>
    </row>
    <row r="27" spans="1:11" ht="22.5" customHeight="1" thickBot="1" x14ac:dyDescent="0.2">
      <c r="A27" s="5"/>
      <c r="B27" s="57" t="s">
        <v>7</v>
      </c>
      <c r="C27" s="58"/>
      <c r="D27" s="59">
        <f>SUM(D15:E26)</f>
        <v>405350</v>
      </c>
      <c r="E27" s="60"/>
      <c r="F27" s="39" t="s">
        <v>44</v>
      </c>
      <c r="G27" s="40"/>
      <c r="H27" s="40"/>
      <c r="I27" s="40"/>
      <c r="J27" s="40"/>
      <c r="K27" s="41"/>
    </row>
    <row r="28" spans="1:11" ht="22.5" customHeight="1" thickBot="1" x14ac:dyDescent="0.2">
      <c r="A28" s="42" t="s">
        <v>8</v>
      </c>
      <c r="B28" s="43"/>
      <c r="C28" s="44"/>
      <c r="D28" s="45">
        <f>D27*0.3</f>
        <v>121605</v>
      </c>
      <c r="E28" s="46"/>
      <c r="F28" s="30" t="s">
        <v>46</v>
      </c>
      <c r="G28" s="28"/>
      <c r="H28" s="28"/>
      <c r="I28" s="28"/>
      <c r="J28" s="28"/>
      <c r="K28" s="31"/>
    </row>
    <row r="29" spans="1:11" ht="22.5" customHeight="1" x14ac:dyDescent="0.15">
      <c r="A29" s="47" t="s">
        <v>9</v>
      </c>
      <c r="B29" s="48"/>
      <c r="C29" s="49"/>
      <c r="D29" s="50">
        <f>ROUNDUP(D27+D28,0)</f>
        <v>526955</v>
      </c>
      <c r="E29" s="51"/>
      <c r="F29" s="32" t="s">
        <v>10</v>
      </c>
      <c r="G29" s="32"/>
      <c r="H29" s="32"/>
      <c r="I29" s="32"/>
      <c r="J29" s="32"/>
      <c r="K29" s="33"/>
    </row>
    <row r="30" spans="1:11" ht="22.5" customHeight="1" thickBot="1" x14ac:dyDescent="0.2">
      <c r="A30" s="52" t="s">
        <v>11</v>
      </c>
      <c r="B30" s="53"/>
      <c r="C30" s="54"/>
      <c r="D30" s="55">
        <f>ROUNDUP(D27/1.1*0.1,0)+ROUNDUP(D28/1.1*0.1,0)</f>
        <v>47905</v>
      </c>
      <c r="E30" s="56"/>
      <c r="F30" s="3"/>
      <c r="G30" s="3"/>
      <c r="H30" s="3"/>
      <c r="I30" s="3"/>
      <c r="J30" s="3"/>
      <c r="K30" s="4"/>
    </row>
    <row r="31" spans="1:11" ht="18" customHeight="1" x14ac:dyDescent="0.1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1" ht="18" customHeight="1" x14ac:dyDescent="0.15">
      <c r="A32" s="9"/>
      <c r="B32" s="8"/>
      <c r="C32" s="8"/>
      <c r="D32" s="8"/>
      <c r="E32" s="1"/>
      <c r="F32" s="1"/>
      <c r="G32" s="1"/>
      <c r="H32" s="1"/>
      <c r="I32" s="1"/>
      <c r="J32" s="1"/>
      <c r="K32" s="1"/>
    </row>
    <row r="33" spans="1:11" ht="18" customHeight="1" x14ac:dyDescent="0.15">
      <c r="A33" s="13"/>
      <c r="B33" s="8"/>
      <c r="C33" s="8"/>
      <c r="D33" s="8"/>
      <c r="E33" s="1"/>
      <c r="F33" s="1"/>
      <c r="G33" s="1"/>
      <c r="H33" s="1"/>
      <c r="I33" s="1"/>
      <c r="J33" s="1"/>
      <c r="K33" s="1"/>
    </row>
    <row r="34" spans="1:11" ht="18" customHeight="1" x14ac:dyDescent="0.15">
      <c r="A34" s="13"/>
      <c r="B34" s="8"/>
      <c r="C34" s="8"/>
      <c r="D34" s="8"/>
      <c r="E34" s="1"/>
      <c r="F34" s="1"/>
      <c r="G34" s="1"/>
      <c r="H34" s="1"/>
      <c r="I34" s="1"/>
      <c r="J34" s="1"/>
      <c r="K34" s="1"/>
    </row>
    <row r="35" spans="1:11" ht="18" customHeight="1" x14ac:dyDescent="0.15">
      <c r="A35" s="13"/>
      <c r="B35" s="8"/>
      <c r="C35" s="8"/>
      <c r="D35" s="8"/>
      <c r="E35" s="1"/>
      <c r="F35" s="1"/>
      <c r="G35" s="1"/>
      <c r="H35" s="1"/>
      <c r="I35" s="1"/>
      <c r="J35" s="1"/>
      <c r="K35" s="1"/>
    </row>
    <row r="36" spans="1:11" ht="18" customHeight="1" x14ac:dyDescent="0.1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 ht="18.600000000000001" customHeight="1" x14ac:dyDescent="0.1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ht="18.600000000000001" customHeight="1" x14ac:dyDescent="0.1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ht="18.600000000000001" customHeight="1" x14ac:dyDescent="0.1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ht="18.600000000000001" customHeight="1" x14ac:dyDescent="0.1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ht="18.600000000000001" customHeight="1" x14ac:dyDescent="0.1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ht="18.600000000000001" customHeight="1" x14ac:dyDescent="0.1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ht="18.600000000000001" customHeight="1" x14ac:dyDescent="0.1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ht="18.600000000000001" customHeight="1" x14ac:dyDescent="0.1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ht="18.600000000000001" customHeight="1" x14ac:dyDescent="0.15"/>
    <row r="46" spans="1:11" ht="18.600000000000001" customHeight="1" x14ac:dyDescent="0.15"/>
    <row r="47" spans="1:11" ht="18.600000000000001" customHeight="1" x14ac:dyDescent="0.15"/>
    <row r="48" spans="1:11" ht="18.600000000000001" customHeight="1" x14ac:dyDescent="0.15"/>
  </sheetData>
  <mergeCells count="45">
    <mergeCell ref="A29:C29"/>
    <mergeCell ref="D29:E29"/>
    <mergeCell ref="A30:C30"/>
    <mergeCell ref="D30:E30"/>
    <mergeCell ref="F26:K26"/>
    <mergeCell ref="B27:C27"/>
    <mergeCell ref="D27:E27"/>
    <mergeCell ref="F27:K27"/>
    <mergeCell ref="A28:C28"/>
    <mergeCell ref="D28:E28"/>
    <mergeCell ref="B24:C24"/>
    <mergeCell ref="D24:E24"/>
    <mergeCell ref="B25:C25"/>
    <mergeCell ref="D25:E25"/>
    <mergeCell ref="B26:C26"/>
    <mergeCell ref="D26:E26"/>
    <mergeCell ref="B21:C21"/>
    <mergeCell ref="D21:E21"/>
    <mergeCell ref="B22:C22"/>
    <mergeCell ref="D22:E22"/>
    <mergeCell ref="B23:C23"/>
    <mergeCell ref="D23:E23"/>
    <mergeCell ref="B18:C18"/>
    <mergeCell ref="D18:E18"/>
    <mergeCell ref="B19:C19"/>
    <mergeCell ref="D19:E19"/>
    <mergeCell ref="B20:C20"/>
    <mergeCell ref="D20:E20"/>
    <mergeCell ref="B14:C14"/>
    <mergeCell ref="D14:E14"/>
    <mergeCell ref="F14:K14"/>
    <mergeCell ref="A15:A26"/>
    <mergeCell ref="B15:C15"/>
    <mergeCell ref="D15:E15"/>
    <mergeCell ref="B16:C16"/>
    <mergeCell ref="D16:E16"/>
    <mergeCell ref="B17:C17"/>
    <mergeCell ref="D17:E17"/>
    <mergeCell ref="H1:K1"/>
    <mergeCell ref="H5:K5"/>
    <mergeCell ref="A7:K7"/>
    <mergeCell ref="A9:C10"/>
    <mergeCell ref="D9:K10"/>
    <mergeCell ref="A11:C11"/>
    <mergeCell ref="D11:K11"/>
  </mergeCells>
  <phoneticPr fontId="3"/>
  <pageMargins left="0.51181102362204722" right="0.43307086614173229" top="0.74803149606299213" bottom="0.74803149606299213" header="0.31496062992125984" footer="0.31496062992125984"/>
  <pageSetup paperSize="9" orientation="portrait" cellComments="asDisplayed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消費税率</vt:lpstr>
      <vt:lpstr>経費算定書_契約2024.4～</vt:lpstr>
      <vt:lpstr>経費算定書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CHIKEN</dc:creator>
  <cp:lastModifiedBy>信大CCR</cp:lastModifiedBy>
  <cp:lastPrinted>2020-12-23T04:43:43Z</cp:lastPrinted>
  <dcterms:created xsi:type="dcterms:W3CDTF">2014-12-22T02:45:21Z</dcterms:created>
  <dcterms:modified xsi:type="dcterms:W3CDTF">2024-03-06T01:45:35Z</dcterms:modified>
</cp:coreProperties>
</file>